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CoordContabilidad\OneDrive\Escritorio\"/>
    </mc:Choice>
  </mc:AlternateContent>
  <xr:revisionPtr revIDLastSave="0" documentId="13_ncr:1_{105CC1DE-7413-4BD8-AC42-37D08D3FA727}" xr6:coauthVersionLast="47" xr6:coauthVersionMax="47" xr10:uidLastSave="{00000000-0000-0000-0000-000000000000}"/>
  <workbookProtection workbookAlgorithmName="SHA-512" workbookHashValue="yndnDQMw/QpbLTbyabmD+VSOKFGOexwQBXChAXjfpIgTQudJveNRfEtANZ3mWLhemgdaPwS7SHveJ5cReBCQVQ==" workbookSaltValue="+u8eXzAWsvF2P+KWkTCKwQ==" workbookSpinCount="100000" lockStructure="1"/>
  <bookViews>
    <workbookView xWindow="-120" yWindow="-120" windowWidth="20730" windowHeight="11160" firstSheet="19" activeTab="29" xr2:uid="{00000000-000D-0000-FFFF-FFFF00000000}"/>
  </bookViews>
  <sheets>
    <sheet name="Datos Generales" sheetId="21" r:id="rId1"/>
    <sheet name="Info General" sheetId="23" state="hidden" r:id="rId2"/>
    <sheet name="datos" sheetId="22" state="hidden" r:id="rId3"/>
    <sheet name="Formato 1" sheetId="1" r:id="rId4"/>
    <sheet name="F01" sheetId="15" state="hidden" r:id="rId5"/>
    <sheet name="Formato 2" sheetId="2" r:id="rId6"/>
    <sheet name="F02" sheetId="16" state="hidden" r:id="rId7"/>
    <sheet name="Formato 3" sheetId="3" r:id="rId8"/>
    <sheet name="F03" sheetId="17" state="hidden" r:id="rId9"/>
    <sheet name="Formato 4" sheetId="4" r:id="rId10"/>
    <sheet name="F04" sheetId="18" state="hidden" r:id="rId11"/>
    <sheet name="Formato 5" sheetId="5" r:id="rId12"/>
    <sheet name="F05" sheetId="20" state="hidden" r:id="rId13"/>
    <sheet name="Formato 6 a)" sheetId="6" r:id="rId14"/>
    <sheet name="F06a" sheetId="24" state="hidden" r:id="rId15"/>
    <sheet name="Formato 6 b)" sheetId="7" r:id="rId16"/>
    <sheet name="F06b" sheetId="25" state="hidden" r:id="rId17"/>
    <sheet name="Formato 6 c)" sheetId="8" r:id="rId18"/>
    <sheet name="F06c" sheetId="26" state="hidden" r:id="rId19"/>
    <sheet name="Formato 6 d)" sheetId="9" r:id="rId20"/>
    <sheet name="F06d" sheetId="27" state="hidden" r:id="rId21"/>
    <sheet name="Formato 7 a)" sheetId="10" r:id="rId22"/>
    <sheet name="F07a" sheetId="28" state="hidden" r:id="rId23"/>
    <sheet name="Formato 7 b)" sheetId="11" r:id="rId24"/>
    <sheet name="F07b" sheetId="29" state="hidden" r:id="rId25"/>
    <sheet name="Formato 7 c)" sheetId="12" r:id="rId26"/>
    <sheet name="F07c" sheetId="30" state="hidden" r:id="rId27"/>
    <sheet name="Formato 7 d)" sheetId="13" r:id="rId28"/>
    <sheet name="F07d" sheetId="31" state="hidden" r:id="rId29"/>
    <sheet name="Formato 8" sheetId="14" r:id="rId30"/>
    <sheet name="F08" sheetId="32" state="hidden" r:id="rId31"/>
  </sheets>
  <definedNames>
    <definedName name="ACTIVO">'Formato 1'!$A$7</definedName>
    <definedName name="ACTIVO_CIRCULANTE">'Formato 1'!$A$8</definedName>
    <definedName name="ANIO">'Info General'!$D$20</definedName>
    <definedName name="ANIO_INFORME">'Info General'!$C$12</definedName>
    <definedName name="ANIO1P">'Info General'!$D$23</definedName>
    <definedName name="ANIO1R">'Info General'!$H$25</definedName>
    <definedName name="ANIO2P">'Info General'!$E$23</definedName>
    <definedName name="ANIO2R">'Info General'!$G$25</definedName>
    <definedName name="ANIO3P">'Info General'!$F$23</definedName>
    <definedName name="ANIO3R">'Info General'!$F$25</definedName>
    <definedName name="ANIO4P">'Info General'!$G$23</definedName>
    <definedName name="ANIO4R">'Info General'!$E$25</definedName>
    <definedName name="ANIO5P">'Info General'!$H$23</definedName>
    <definedName name="ANIO5R">'Info General'!$D$25</definedName>
    <definedName name="ANIO6P">'Info General'!$I$23</definedName>
    <definedName name="APP">'Formato 3'!$A$8</definedName>
    <definedName name="APP_FIN">'Formato 3'!$A$13</definedName>
    <definedName name="APP_FIN_01">'Formato 3'!$B$13</definedName>
    <definedName name="APP_FIN_02">'Formato 3'!$C$13</definedName>
    <definedName name="APP_FIN_03">'Formato 3'!$D$13</definedName>
    <definedName name="APP_FIN_04">'Formato 3'!$E$13</definedName>
    <definedName name="APP_FIN_05">'Formato 3'!$F$13</definedName>
    <definedName name="APP_FIN_06">'Formato 3'!$G$13</definedName>
    <definedName name="APP_FIN_07">'Formato 3'!$H$13</definedName>
    <definedName name="APP_FIN_08">'Formato 3'!$I$13</definedName>
    <definedName name="APP_FIN_09">'Formato 3'!$J$13</definedName>
    <definedName name="APP_FIN_10">'Formato 3'!$K$13</definedName>
    <definedName name="APP_T1">'Formato 3'!$B$8</definedName>
    <definedName name="APP_T10">'Formato 3'!$K$8</definedName>
    <definedName name="APP_T2">'Formato 3'!$C$8</definedName>
    <definedName name="APP_T3">'Formato 3'!$D$8</definedName>
    <definedName name="APP_T4">'Formato 3'!$E$8</definedName>
    <definedName name="APP_T5">'Formato 3'!$F$8</definedName>
    <definedName name="APP_T6">'Formato 3'!$G$8</definedName>
    <definedName name="APP_T7">'Formato 3'!$H$8</definedName>
    <definedName name="APP_T8">'Formato 3'!$I$8</definedName>
    <definedName name="APP_T9">'Formato 3'!$J$8</definedName>
    <definedName name="DEUDA_CONT">'Formato 2'!$A$22</definedName>
    <definedName name="DEUDA_CONT_FIN">'Formato 2'!$A$26</definedName>
    <definedName name="DEUDA_CONT_FIN_01">'Formato 2'!$B$26</definedName>
    <definedName name="DEUDA_CONT_FIN_02">'Formato 2'!$C$26</definedName>
    <definedName name="DEUDA_CONT_FIN_03">'Formato 2'!$D$26</definedName>
    <definedName name="DEUDA_CONT_FIN_04">'Formato 2'!$E$26</definedName>
    <definedName name="DEUDA_CONT_FIN_05">'Formato 2'!$F$26</definedName>
    <definedName name="DEUDA_CONT_FIN_06">'Formato 2'!$G$26</definedName>
    <definedName name="DEUDA_CONT_FIN_07">'Formato 2'!$H$26</definedName>
    <definedName name="DEUDA_CONT_T1">'Formato 2'!$B$22</definedName>
    <definedName name="DEUDA_CONT_T2">'Formato 2'!$C$22</definedName>
    <definedName name="DEUDA_CONT_T3">'Formato 2'!$D$22</definedName>
    <definedName name="DEUDA_CONT_T4">'Formato 2'!$E$22</definedName>
    <definedName name="DEUDA_CONT_T5">'Formato 2'!$F$22</definedName>
    <definedName name="DEUDA_CONT_T6">'Formato 2'!$G$22</definedName>
    <definedName name="DEUDA_CONT_T7">'Formato 2'!$H$22</definedName>
    <definedName name="DEUDA_CONT_V1">'Formato 2'!$B$22</definedName>
    <definedName name="DEUDA_CONT_V2">'Formato 2'!$C$22</definedName>
    <definedName name="DEUDA_CONT_V3">'Formato 2'!$D$22</definedName>
    <definedName name="DEUDA_CONT_V4">'Formato 2'!$E$22</definedName>
    <definedName name="DEUDA_CONT_V5">'Formato 2'!$F$22</definedName>
    <definedName name="DEUDA_CONT_V6">'Formato 2'!$G$22</definedName>
    <definedName name="DEUDA_CONT_V7">'Formato 2'!$H$22</definedName>
    <definedName name="DEUDA_CONTINGENTE">'Formato 2'!$A$22</definedName>
    <definedName name="ENTE">'Datos Generales'!$C$3</definedName>
    <definedName name="ENTE_PUBLICO">'Info General'!$C$6</definedName>
    <definedName name="ENTE_PUBLICO_A">'Info General'!$C$7</definedName>
    <definedName name="ENTE_PUBLICO_F01">'Formato 1'!$A$2</definedName>
    <definedName name="ENTE_PUBLICO_F02">'Formato 2'!$A$2</definedName>
    <definedName name="ENTE_PUBLICO_F04">'Formato 4'!$A$2</definedName>
    <definedName name="ENTE_PUBLICO_F05">'Formato 5'!$A$2</definedName>
    <definedName name="ENTE_PUBLICO_F06A">'Formato 6 a)'!$A$2</definedName>
    <definedName name="ENTE_PUBLICO_F06B">'Formato 6 b)'!$A$2</definedName>
    <definedName name="ENTE_PUBLICO_F06C">'Formato 6 c)'!$A$2</definedName>
    <definedName name="ENTE_PUBLICO_F06D">'Formato 6 d)'!$A$2</definedName>
    <definedName name="ENTIDAD">'Info General'!$C$11</definedName>
    <definedName name="ENTIDAD_F07A">'Formato 7 a)'!$A$2</definedName>
    <definedName name="ENTIDAD_F07B">'Formato 7 b)'!$A$2</definedName>
    <definedName name="ENTIDAD_F07C">'Formato 7 c)'!$A$2</definedName>
    <definedName name="ENTIDAD_F07D">'Formato 7 d)'!$A$2</definedName>
    <definedName name="ENTIDAD_FEDERATIVA">'Info General'!$C$8</definedName>
    <definedName name="GASTO_E">'Formato 6 b)'!$A$19</definedName>
    <definedName name="GASTO_E_FIN">'Formato 6 b)'!$A$28</definedName>
    <definedName name="GASTO_E_FIN_01">'Formato 6 b)'!$B$28</definedName>
    <definedName name="GASTO_E_FIN_02">'Formato 6 b)'!$C$28</definedName>
    <definedName name="GASTO_E_FIN_03">'Formato 6 b)'!$D$28</definedName>
    <definedName name="GASTO_E_FIN_04">'Formato 6 b)'!$E$28</definedName>
    <definedName name="GASTO_E_FIN_05">'Formato 6 b)'!$F$28</definedName>
    <definedName name="GASTO_E_FIN_06">'Formato 6 b)'!$G$28</definedName>
    <definedName name="GASTO_E_T1">'Formato 6 b)'!$B$19</definedName>
    <definedName name="GASTO_E_T2">'Formato 6 b)'!$C$19</definedName>
    <definedName name="GASTO_E_T3">'Formato 6 b)'!$D$19</definedName>
    <definedName name="GASTO_E_T4">'Formato 6 b)'!$E$19</definedName>
    <definedName name="GASTO_E_T5">'Formato 6 b)'!$F$19</definedName>
    <definedName name="GASTO_E_T6">'Formato 6 b)'!$G$19</definedName>
    <definedName name="GASTO_NE">'Formato 6 b)'!$A$9</definedName>
    <definedName name="GASTO_NE_FIN">'Formato 6 b)'!$A$18</definedName>
    <definedName name="GASTO_NE_FIN_01">'Formato 6 b)'!$B$18</definedName>
    <definedName name="GASTO_NE_FIN_02">'Formato 6 b)'!$C$18</definedName>
    <definedName name="GASTO_NE_FIN_03">'Formato 6 b)'!$D$18</definedName>
    <definedName name="GASTO_NE_FIN_04">'Formato 6 b)'!$E$18</definedName>
    <definedName name="GASTO_NE_FIN_05">'Formato 6 b)'!$F$18</definedName>
    <definedName name="GASTO_NE_FIN_06">'Formato 6 b)'!$G$18</definedName>
    <definedName name="GASTO_NE_T1">'Formato 6 b)'!$B$9</definedName>
    <definedName name="GASTO_NE_T2">'Formato 6 b)'!$C$9</definedName>
    <definedName name="GASTO_NE_T3">'Formato 6 b)'!$D$9</definedName>
    <definedName name="GASTO_NE_T4">'Formato 6 b)'!$E$9</definedName>
    <definedName name="GASTO_NE_T5">'Formato 6 b)'!$F$9</definedName>
    <definedName name="GASTO_NE_T6">'Formato 6 b)'!$G$9</definedName>
    <definedName name="MAX_VALUE">'Info General'!$E$30</definedName>
    <definedName name="MIN_VALUE">'Info General'!$D$30</definedName>
    <definedName name="MONTO1">'Info General'!$D$18</definedName>
    <definedName name="MONTO2">'Info General'!$E$18</definedName>
    <definedName name="MUNICIPIO">'Info General'!$C$10</definedName>
    <definedName name="OB_CORTO_PLAZO">'Formato 2'!$A$41</definedName>
    <definedName name="OB_CORTO_PLAZO_FIN">'Formato 2'!$A$45</definedName>
    <definedName name="OB_CORTO_PLAZO_FIN_01">'Formato 2'!$B$45</definedName>
    <definedName name="OB_CORTO_PLAZO_FIN_02">'Formato 2'!$C$45</definedName>
    <definedName name="OB_CORTO_PLAZO_FIN_03">'Formato 2'!$D$45</definedName>
    <definedName name="OB_CORTO_PLAZO_FIN_04">'Formato 2'!$E$45</definedName>
    <definedName name="OB_CORTO_PLAZO_FIN_05">'Formato 2'!$F$45</definedName>
    <definedName name="OB_CORTO_PLAZO_T1">'Formato 2'!$B$41</definedName>
    <definedName name="OB_CORTO_PLAZO_T2">'Formato 2'!$C$41</definedName>
    <definedName name="OB_CORTO_PLAZO_T3">'Formato 2'!$D$41</definedName>
    <definedName name="OB_CORTO_PLAZO_T4">'Formato 2'!$E$41</definedName>
    <definedName name="OB_CORTO_PLAZO_T5">'Formato 2'!$F$41</definedName>
    <definedName name="OTROS">'Formato 3'!$A$14</definedName>
    <definedName name="OTROS_FIN">'Formato 3'!$A$19</definedName>
    <definedName name="OTROS_FIN_01">'Formato 3'!$B$19</definedName>
    <definedName name="OTROS_FIN_02">'Formato 3'!$C$19</definedName>
    <definedName name="OTROS_FIN_03">'Formato 3'!$D$19</definedName>
    <definedName name="OTROS_FIN_04">'Formato 3'!$E$19</definedName>
    <definedName name="OTROS_FIN_05">'Formato 3'!$F$19</definedName>
    <definedName name="OTROS_FIN_06">'Formato 3'!$G$19</definedName>
    <definedName name="OTROS_FIN_07">'Formato 3'!$H$19</definedName>
    <definedName name="OTROS_FIN_08">'Formato 3'!$I$19</definedName>
    <definedName name="OTROS_FIN_09">'Formato 3'!$J$19</definedName>
    <definedName name="OTROS_FIN_10">'Formato 3'!$K$19</definedName>
    <definedName name="OTROS_T1">'Formato 3'!$B$14</definedName>
    <definedName name="OTROS_T10">'Formato 3'!$K$14</definedName>
    <definedName name="OTROS_T2">'Formato 3'!$C$14</definedName>
    <definedName name="OTROS_T3">'Formato 3'!$D$14</definedName>
    <definedName name="OTROS_T4">'Formato 3'!$E$14</definedName>
    <definedName name="OTROS_T5">'Formato 3'!$F$14</definedName>
    <definedName name="OTROS_T6">'Formato 3'!$G$14</definedName>
    <definedName name="OTROS_T7">'Formato 3'!$H$14</definedName>
    <definedName name="OTROS_T8">'Formato 3'!$I$14</definedName>
    <definedName name="OTROS_T9">'Formato 3'!$J$14</definedName>
    <definedName name="PERIODO">'Info General'!$C$15</definedName>
    <definedName name="PERIODO_ANT">'Formato 2'!$B$6</definedName>
    <definedName name="PERIODO_INFORME">'Info General'!$C$14</definedName>
    <definedName name="PERIODO_INFORME_F01">'Formato 1'!$A$4</definedName>
    <definedName name="PERIODO_INFORME_F02">'Formato 2'!$A$4</definedName>
    <definedName name="PERIODO_INFORME_F03">'Formato 3'!$A$4</definedName>
    <definedName name="PERIODO_INFORME_F04">'Formato 4'!$A$4</definedName>
    <definedName name="PERIODO_INFORME_F05">'Formato 5'!$A$4</definedName>
    <definedName name="PERIODO_INFORME_F06A">'Formato 6 a)'!$A$5</definedName>
    <definedName name="PERIODO_INFORME_F06B">'Formato 6 b)'!$A$5</definedName>
    <definedName name="PERIODO_INFORME_F06C">'Formato 6 c)'!$A$5</definedName>
    <definedName name="PERIODO_INFORME_F06D">'Formato 6 d)'!$A$5</definedName>
    <definedName name="PERIODO_INFORME_F2">'Formato 2'!$A$4</definedName>
    <definedName name="SALDO_ANT">'Formato 2'!$B$6</definedName>
    <definedName name="SALDO_PENDIENTE">'Info General'!$F$18</definedName>
    <definedName name="TOTAL_E_T1">'Formato 6 b)'!$B$29</definedName>
    <definedName name="TOTAL_E_T2">'Formato 6 b)'!$C$29</definedName>
    <definedName name="TOTAL_E_T3">'Formato 6 b)'!$D$29</definedName>
    <definedName name="TOTAL_E_T4">'Formato 6 b)'!$E$29</definedName>
    <definedName name="TOTAL_E_T5">'Formato 6 b)'!$F$29</definedName>
    <definedName name="TOTAL_E_T6">'Formato 6 b)'!$G$29</definedName>
    <definedName name="TOTAL_ODF">'Formato 3'!$A$20</definedName>
    <definedName name="TOTAL_ODF_T1">'Formato 3'!$B$20</definedName>
    <definedName name="TOTAL_ODF_T10">'Formato 3'!$K$20</definedName>
    <definedName name="TOTAL_ODF_T2">'Formato 3'!$C$20</definedName>
    <definedName name="TOTAL_ODF_T3">'Formato 3'!$D$20</definedName>
    <definedName name="TOTAL_ODF_T4">'Formato 3'!$E$20</definedName>
    <definedName name="TOTAL_ODF_T5">'Formato 3'!$F$20</definedName>
    <definedName name="TOTAL_ODF_T6">'Formato 3'!$G$20</definedName>
    <definedName name="TOTAL_ODF_T7">'Formato 3'!$H$20</definedName>
    <definedName name="TOTAL_ODF_T8">'Formato 3'!$I$20</definedName>
    <definedName name="TOTAL_ODF_T9">'Formato 3'!$J$20</definedName>
    <definedName name="TRIMESTRE">'Info General'!$C$16</definedName>
    <definedName name="ULTIMO">'Info General'!$E$20</definedName>
    <definedName name="ULTIMO_SALDO">'Info General'!$F$20</definedName>
    <definedName name="VALOR_INS_BCC">'Formato 2'!$A$27</definedName>
    <definedName name="VALOR_INS_BCC_FIN">'Formato 2'!$A$31</definedName>
    <definedName name="VALOR_INS_BCC_FIN_01">'Formato 2'!$B$31</definedName>
    <definedName name="VALOR_INS_BCC_FIN_02">'Formato 2'!$C$31</definedName>
    <definedName name="VALOR_INS_BCC_FIN_03">'Formato 2'!$D$31</definedName>
    <definedName name="VALOR_INS_BCC_FIN_04">'Formato 2'!$E$31</definedName>
    <definedName name="VALOR_INS_BCC_FIN_05">'Formato 2'!$F$31</definedName>
    <definedName name="VALOR_INS_BCC_FIN_06">'Formato 2'!$G$31</definedName>
    <definedName name="VALOR_INS_BCC_FIN_07">'Formato 2'!$H$31</definedName>
    <definedName name="VALOR_INS_BCC_T1">'Formato 2'!$B$27</definedName>
    <definedName name="VALOR_INS_BCC_T2">'Formato 2'!$C$27</definedName>
    <definedName name="VALOR_INS_BCC_T3">'Formato 2'!$D$27</definedName>
    <definedName name="VALOR_INS_BCC_T4">'Formato 2'!$E$27</definedName>
    <definedName name="VALOR_INS_BCC_T5">'Formato 2'!$F$27</definedName>
    <definedName name="VALOR_INS_BCC_T6">'Formato 2'!$G$27</definedName>
    <definedName name="VALOR_INS_BCC_T7">'Formato 2'!$H$27</definedName>
    <definedName name="VALOR_INS_BCC_V1">'Formato 2'!$B$27</definedName>
    <definedName name="VALOR_INS_BCC_V2">'Formato 2'!$C$27</definedName>
    <definedName name="VALOR_INSTRUMENTOS_BCC">'Formato 2'!$A$27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4" i="8" l="1"/>
  <c r="C44" i="8"/>
  <c r="D44" i="8"/>
  <c r="E44" i="8"/>
  <c r="F44" i="8"/>
  <c r="G44" i="8"/>
  <c r="C84" i="6"/>
  <c r="C159" i="6" s="1"/>
  <c r="B85" i="6"/>
  <c r="C85" i="6"/>
  <c r="D85" i="6"/>
  <c r="E85" i="6"/>
  <c r="F85" i="6"/>
  <c r="G85" i="6"/>
  <c r="B20" i="2"/>
  <c r="B19" i="11"/>
  <c r="E63" i="1"/>
  <c r="E19" i="1"/>
  <c r="K9" i="3"/>
  <c r="K10" i="3"/>
  <c r="K11" i="3"/>
  <c r="K12" i="3"/>
  <c r="K15" i="3"/>
  <c r="K16" i="3"/>
  <c r="K17" i="3"/>
  <c r="K18" i="3"/>
  <c r="Q107" i="15" l="1"/>
  <c r="E23" i="1"/>
  <c r="E27" i="1"/>
  <c r="F27" i="1"/>
  <c r="C137" i="6"/>
  <c r="D137" i="6"/>
  <c r="E137" i="6"/>
  <c r="F137" i="6"/>
  <c r="T129" i="24" s="1"/>
  <c r="B137" i="6"/>
  <c r="P129" i="24" s="1"/>
  <c r="C62" i="6"/>
  <c r="Q55" i="24" s="1"/>
  <c r="D62" i="6"/>
  <c r="E62" i="6"/>
  <c r="F62" i="6"/>
  <c r="B62" i="6"/>
  <c r="B8" i="10"/>
  <c r="P2" i="28" s="1"/>
  <c r="C6" i="23"/>
  <c r="C7" i="23" s="1"/>
  <c r="A2" i="1" s="1"/>
  <c r="B9" i="1"/>
  <c r="P4" i="15" s="1"/>
  <c r="H25" i="23"/>
  <c r="F5" i="12" s="1"/>
  <c r="G25" i="23"/>
  <c r="E5" i="13" s="1"/>
  <c r="F25" i="23"/>
  <c r="D5" i="13" s="1"/>
  <c r="E25" i="23"/>
  <c r="C5" i="13" s="1"/>
  <c r="D25" i="23"/>
  <c r="B5" i="13" s="1"/>
  <c r="U17" i="27"/>
  <c r="G12" i="9"/>
  <c r="U67" i="26"/>
  <c r="G37" i="8"/>
  <c r="U30" i="26" s="1"/>
  <c r="U29" i="26"/>
  <c r="G19" i="7"/>
  <c r="U3" i="25" s="1"/>
  <c r="G9" i="7"/>
  <c r="U2" i="25" s="1"/>
  <c r="B18" i="6"/>
  <c r="B28" i="6"/>
  <c r="B38" i="6"/>
  <c r="B48" i="6"/>
  <c r="P41" i="24" s="1"/>
  <c r="B58" i="6"/>
  <c r="B71" i="6"/>
  <c r="B75" i="6"/>
  <c r="U121" i="24"/>
  <c r="U113" i="24"/>
  <c r="U82" i="24"/>
  <c r="G71" i="6"/>
  <c r="U14" i="24"/>
  <c r="B7" i="13"/>
  <c r="G18" i="6"/>
  <c r="U11" i="24" s="1"/>
  <c r="G16" i="5"/>
  <c r="G28" i="5"/>
  <c r="U29" i="20"/>
  <c r="G37" i="5"/>
  <c r="F20" i="23"/>
  <c r="B6" i="2" s="1"/>
  <c r="E20" i="23"/>
  <c r="C6" i="1" s="1"/>
  <c r="A3" i="32"/>
  <c r="A4" i="32"/>
  <c r="A5" i="32"/>
  <c r="A6" i="32"/>
  <c r="A7" i="32"/>
  <c r="A8" i="32"/>
  <c r="A9" i="32"/>
  <c r="A10" i="32"/>
  <c r="A11" i="32"/>
  <c r="A12" i="32"/>
  <c r="A13" i="32"/>
  <c r="A14" i="32"/>
  <c r="A15" i="32"/>
  <c r="A16" i="32"/>
  <c r="A17" i="32"/>
  <c r="A18" i="32"/>
  <c r="A19" i="32"/>
  <c r="A20" i="32"/>
  <c r="A21" i="32"/>
  <c r="A22" i="32"/>
  <c r="A23" i="32"/>
  <c r="A24" i="32"/>
  <c r="A25" i="32"/>
  <c r="A26" i="32"/>
  <c r="A27" i="32"/>
  <c r="A28" i="32"/>
  <c r="A29" i="32"/>
  <c r="A30" i="32"/>
  <c r="A31" i="32"/>
  <c r="A32" i="32"/>
  <c r="A33" i="32"/>
  <c r="A34" i="32"/>
  <c r="A35" i="32"/>
  <c r="A36" i="32"/>
  <c r="A37" i="32"/>
  <c r="A38" i="32"/>
  <c r="A39" i="32"/>
  <c r="A40" i="32"/>
  <c r="A41" i="32"/>
  <c r="A42" i="32"/>
  <c r="A43" i="32"/>
  <c r="A44" i="32"/>
  <c r="A45" i="32"/>
  <c r="A46" i="32"/>
  <c r="A47" i="32"/>
  <c r="A48" i="32"/>
  <c r="A49" i="32"/>
  <c r="A50" i="32"/>
  <c r="A51" i="32"/>
  <c r="A52" i="32"/>
  <c r="P3" i="32"/>
  <c r="Q3" i="32"/>
  <c r="R3" i="32"/>
  <c r="S3" i="32"/>
  <c r="T3" i="32"/>
  <c r="P4" i="32"/>
  <c r="Q4" i="32"/>
  <c r="R4" i="32"/>
  <c r="S4" i="32"/>
  <c r="T4" i="32"/>
  <c r="P6" i="32"/>
  <c r="Q6" i="32"/>
  <c r="R6" i="32"/>
  <c r="S6" i="32"/>
  <c r="T6" i="32"/>
  <c r="P7" i="32"/>
  <c r="Q7" i="32"/>
  <c r="R7" i="32"/>
  <c r="S7" i="32"/>
  <c r="T7" i="32"/>
  <c r="P8" i="32"/>
  <c r="Q8" i="32"/>
  <c r="R8" i="32"/>
  <c r="S8" i="32"/>
  <c r="T8" i="32"/>
  <c r="P9" i="32"/>
  <c r="Q9" i="32"/>
  <c r="R9" i="32"/>
  <c r="S9" i="32"/>
  <c r="T9" i="32"/>
  <c r="P10" i="32"/>
  <c r="Q10" i="32"/>
  <c r="R10" i="32"/>
  <c r="S10" i="32"/>
  <c r="T10" i="32"/>
  <c r="P11" i="32"/>
  <c r="Q11" i="32"/>
  <c r="R11" i="32"/>
  <c r="S11" i="32"/>
  <c r="T11" i="32"/>
  <c r="P12" i="32"/>
  <c r="Q12" i="32"/>
  <c r="R12" i="32"/>
  <c r="S12" i="32"/>
  <c r="T12" i="32"/>
  <c r="P13" i="32"/>
  <c r="Q13" i="32"/>
  <c r="R13" i="32"/>
  <c r="S13" i="32"/>
  <c r="T13" i="32"/>
  <c r="P14" i="32"/>
  <c r="Q14" i="32"/>
  <c r="R14" i="32"/>
  <c r="S14" i="32"/>
  <c r="T14" i="32"/>
  <c r="P15" i="32"/>
  <c r="Q15" i="32"/>
  <c r="R15" i="32"/>
  <c r="S15" i="32"/>
  <c r="T15" i="32"/>
  <c r="P16" i="32"/>
  <c r="Q16" i="32"/>
  <c r="R16" i="32"/>
  <c r="S16" i="32"/>
  <c r="T16" i="32"/>
  <c r="P17" i="32"/>
  <c r="Q17" i="32"/>
  <c r="R17" i="32"/>
  <c r="S17" i="32"/>
  <c r="T17" i="32"/>
  <c r="P18" i="32"/>
  <c r="Q18" i="32"/>
  <c r="R18" i="32"/>
  <c r="S18" i="32"/>
  <c r="T18" i="32"/>
  <c r="P19" i="32"/>
  <c r="Q19" i="32"/>
  <c r="R19" i="32"/>
  <c r="S19" i="32"/>
  <c r="T19" i="32"/>
  <c r="P20" i="32"/>
  <c r="Q20" i="32"/>
  <c r="R20" i="32"/>
  <c r="S20" i="32"/>
  <c r="T20" i="32"/>
  <c r="P21" i="32"/>
  <c r="Q21" i="32"/>
  <c r="R21" i="32"/>
  <c r="S21" i="32"/>
  <c r="T21" i="32"/>
  <c r="P23" i="32"/>
  <c r="Q23" i="32"/>
  <c r="R23" i="32"/>
  <c r="S23" i="32"/>
  <c r="T23" i="32"/>
  <c r="P25" i="32"/>
  <c r="Q25" i="32"/>
  <c r="R25" i="32"/>
  <c r="S25" i="32"/>
  <c r="T25" i="32"/>
  <c r="P26" i="32"/>
  <c r="Q26" i="32"/>
  <c r="R26" i="32"/>
  <c r="S26" i="32"/>
  <c r="T26" i="32"/>
  <c r="P27" i="32"/>
  <c r="Q27" i="32"/>
  <c r="R27" i="32"/>
  <c r="S27" i="32"/>
  <c r="T27" i="32"/>
  <c r="P29" i="32"/>
  <c r="Q29" i="32"/>
  <c r="R29" i="32"/>
  <c r="S29" i="32"/>
  <c r="T29" i="32"/>
  <c r="P30" i="32"/>
  <c r="Q30" i="32"/>
  <c r="R30" i="32"/>
  <c r="S30" i="32"/>
  <c r="T30" i="32"/>
  <c r="P31" i="32"/>
  <c r="Q31" i="32"/>
  <c r="R31" i="32"/>
  <c r="S31" i="32"/>
  <c r="T31" i="32"/>
  <c r="P32" i="32"/>
  <c r="Q32" i="32"/>
  <c r="R32" i="32"/>
  <c r="S32" i="32"/>
  <c r="T32" i="32"/>
  <c r="P34" i="32"/>
  <c r="Q34" i="32"/>
  <c r="R34" i="32"/>
  <c r="S34" i="32"/>
  <c r="T34" i="32"/>
  <c r="P35" i="32"/>
  <c r="Q35" i="32"/>
  <c r="R35" i="32"/>
  <c r="S35" i="32"/>
  <c r="T35" i="32"/>
  <c r="P36" i="32"/>
  <c r="Q36" i="32"/>
  <c r="R36" i="32"/>
  <c r="S36" i="32"/>
  <c r="T36" i="32"/>
  <c r="P38" i="32"/>
  <c r="Q38" i="32"/>
  <c r="R38" i="32"/>
  <c r="S38" i="32"/>
  <c r="T38" i="32"/>
  <c r="P39" i="32"/>
  <c r="Q39" i="32"/>
  <c r="R39" i="32"/>
  <c r="S39" i="32"/>
  <c r="T39" i="32"/>
  <c r="P41" i="32"/>
  <c r="Q41" i="32"/>
  <c r="R41" i="32"/>
  <c r="S41" i="32"/>
  <c r="T41" i="32"/>
  <c r="P42" i="32"/>
  <c r="Q42" i="32"/>
  <c r="R42" i="32"/>
  <c r="S42" i="32"/>
  <c r="T42" i="32"/>
  <c r="P43" i="32"/>
  <c r="Q43" i="32"/>
  <c r="R43" i="32"/>
  <c r="S43" i="32"/>
  <c r="T43" i="32"/>
  <c r="P45" i="32"/>
  <c r="Q45" i="32"/>
  <c r="R45" i="32"/>
  <c r="S45" i="32"/>
  <c r="T45" i="32"/>
  <c r="P46" i="32"/>
  <c r="Q46" i="32"/>
  <c r="R46" i="32"/>
  <c r="S46" i="32"/>
  <c r="T46" i="32"/>
  <c r="P48" i="32"/>
  <c r="Q48" i="32"/>
  <c r="R48" i="32"/>
  <c r="S48" i="32"/>
  <c r="T48" i="32"/>
  <c r="P49" i="32"/>
  <c r="Q49" i="32"/>
  <c r="R49" i="32"/>
  <c r="S49" i="32"/>
  <c r="T49" i="32"/>
  <c r="P51" i="32"/>
  <c r="Q51" i="32"/>
  <c r="R51" i="32"/>
  <c r="S51" i="32"/>
  <c r="T51" i="32"/>
  <c r="P52" i="32"/>
  <c r="Q52" i="32"/>
  <c r="R52" i="32"/>
  <c r="S52" i="32"/>
  <c r="T52" i="32"/>
  <c r="A2" i="32"/>
  <c r="P3" i="31"/>
  <c r="Q3" i="31"/>
  <c r="R3" i="31"/>
  <c r="S3" i="31"/>
  <c r="T3" i="31"/>
  <c r="U3" i="31"/>
  <c r="P4" i="31"/>
  <c r="Q4" i="31"/>
  <c r="R4" i="31"/>
  <c r="S4" i="31"/>
  <c r="T4" i="31"/>
  <c r="U4" i="31"/>
  <c r="P5" i="31"/>
  <c r="Q5" i="31"/>
  <c r="R5" i="31"/>
  <c r="S5" i="31"/>
  <c r="T5" i="31"/>
  <c r="U5" i="31"/>
  <c r="P6" i="31"/>
  <c r="Q6" i="31"/>
  <c r="R6" i="31"/>
  <c r="S6" i="31"/>
  <c r="T6" i="31"/>
  <c r="U6" i="31"/>
  <c r="P7" i="31"/>
  <c r="Q7" i="31"/>
  <c r="R7" i="31"/>
  <c r="S7" i="31"/>
  <c r="T7" i="31"/>
  <c r="U7" i="31"/>
  <c r="P8" i="31"/>
  <c r="Q8" i="31"/>
  <c r="R8" i="31"/>
  <c r="S8" i="31"/>
  <c r="T8" i="31"/>
  <c r="U8" i="31"/>
  <c r="P9" i="31"/>
  <c r="Q9" i="31"/>
  <c r="R9" i="31"/>
  <c r="S9" i="31"/>
  <c r="T9" i="31"/>
  <c r="U9" i="31"/>
  <c r="P10" i="31"/>
  <c r="Q10" i="31"/>
  <c r="R10" i="31"/>
  <c r="S10" i="31"/>
  <c r="T10" i="31"/>
  <c r="U10" i="31"/>
  <c r="P11" i="31"/>
  <c r="Q11" i="31"/>
  <c r="R11" i="31"/>
  <c r="S11" i="31"/>
  <c r="T11" i="31"/>
  <c r="U11" i="31"/>
  <c r="B18" i="13"/>
  <c r="C18" i="13"/>
  <c r="Q12" i="31" s="1"/>
  <c r="D18" i="13"/>
  <c r="R12" i="31" s="1"/>
  <c r="E18" i="13"/>
  <c r="S12" i="31" s="1"/>
  <c r="F18" i="13"/>
  <c r="T12" i="31" s="1"/>
  <c r="G18" i="13"/>
  <c r="U12" i="31" s="1"/>
  <c r="P13" i="31"/>
  <c r="Q13" i="31"/>
  <c r="R13" i="31"/>
  <c r="S13" i="31"/>
  <c r="T13" i="31"/>
  <c r="U13" i="31"/>
  <c r="P14" i="31"/>
  <c r="Q14" i="31"/>
  <c r="R14" i="31"/>
  <c r="S14" i="31"/>
  <c r="T14" i="31"/>
  <c r="U14" i="31"/>
  <c r="P15" i="31"/>
  <c r="Q15" i="31"/>
  <c r="R15" i="31"/>
  <c r="S15" i="31"/>
  <c r="T15" i="31"/>
  <c r="U15" i="31"/>
  <c r="P16" i="31"/>
  <c r="Q16" i="31"/>
  <c r="R16" i="31"/>
  <c r="S16" i="31"/>
  <c r="T16" i="31"/>
  <c r="U16" i="31"/>
  <c r="P17" i="31"/>
  <c r="Q17" i="31"/>
  <c r="R17" i="31"/>
  <c r="S17" i="31"/>
  <c r="T17" i="31"/>
  <c r="U17" i="31"/>
  <c r="P18" i="31"/>
  <c r="Q18" i="31"/>
  <c r="R18" i="31"/>
  <c r="S18" i="31"/>
  <c r="T18" i="31"/>
  <c r="U18" i="31"/>
  <c r="P19" i="31"/>
  <c r="Q19" i="31"/>
  <c r="R19" i="31"/>
  <c r="S19" i="31"/>
  <c r="T19" i="31"/>
  <c r="U19" i="31"/>
  <c r="P20" i="31"/>
  <c r="Q20" i="31"/>
  <c r="R20" i="31"/>
  <c r="S20" i="31"/>
  <c r="T20" i="31"/>
  <c r="U20" i="31"/>
  <c r="P21" i="31"/>
  <c r="Q21" i="31"/>
  <c r="R21" i="31"/>
  <c r="S21" i="31"/>
  <c r="T21" i="31"/>
  <c r="U21" i="31"/>
  <c r="C7" i="13"/>
  <c r="Q2" i="31" s="1"/>
  <c r="D7" i="13"/>
  <c r="D29" i="13" s="1"/>
  <c r="R22" i="31" s="1"/>
  <c r="E7" i="13"/>
  <c r="F7" i="13"/>
  <c r="T2" i="31" s="1"/>
  <c r="G7" i="13"/>
  <c r="S2" i="31"/>
  <c r="P2" i="31"/>
  <c r="A22" i="31"/>
  <c r="A13" i="31"/>
  <c r="A14" i="31"/>
  <c r="A15" i="31"/>
  <c r="A16" i="31"/>
  <c r="A17" i="31"/>
  <c r="A18" i="31"/>
  <c r="A19" i="31"/>
  <c r="A20" i="31"/>
  <c r="A21" i="31"/>
  <c r="A12" i="31"/>
  <c r="A3" i="31"/>
  <c r="A4" i="31"/>
  <c r="A5" i="31"/>
  <c r="A6" i="31"/>
  <c r="A7" i="31"/>
  <c r="A8" i="31"/>
  <c r="A9" i="31"/>
  <c r="A10" i="31"/>
  <c r="A11" i="31"/>
  <c r="A2" i="31"/>
  <c r="P3" i="30"/>
  <c r="Q3" i="30"/>
  <c r="R3" i="30"/>
  <c r="S3" i="30"/>
  <c r="T3" i="30"/>
  <c r="U3" i="30"/>
  <c r="P4" i="30"/>
  <c r="Q4" i="30"/>
  <c r="R4" i="30"/>
  <c r="S4" i="30"/>
  <c r="T4" i="30"/>
  <c r="U4" i="30"/>
  <c r="P5" i="30"/>
  <c r="Q5" i="30"/>
  <c r="R5" i="30"/>
  <c r="S5" i="30"/>
  <c r="T5" i="30"/>
  <c r="U5" i="30"/>
  <c r="P6" i="30"/>
  <c r="Q6" i="30"/>
  <c r="R6" i="30"/>
  <c r="S6" i="30"/>
  <c r="T6" i="30"/>
  <c r="U6" i="30"/>
  <c r="P7" i="30"/>
  <c r="Q7" i="30"/>
  <c r="R7" i="30"/>
  <c r="S7" i="30"/>
  <c r="T7" i="30"/>
  <c r="U7" i="30"/>
  <c r="P8" i="30"/>
  <c r="Q8" i="30"/>
  <c r="R8" i="30"/>
  <c r="S8" i="30"/>
  <c r="T8" i="30"/>
  <c r="U8" i="30"/>
  <c r="P9" i="30"/>
  <c r="Q9" i="30"/>
  <c r="R9" i="30"/>
  <c r="S9" i="30"/>
  <c r="T9" i="30"/>
  <c r="U9" i="30"/>
  <c r="P10" i="30"/>
  <c r="Q10" i="30"/>
  <c r="R10" i="30"/>
  <c r="S10" i="30"/>
  <c r="T10" i="30"/>
  <c r="U10" i="30"/>
  <c r="P11" i="30"/>
  <c r="Q11" i="30"/>
  <c r="R11" i="30"/>
  <c r="S11" i="30"/>
  <c r="T11" i="30"/>
  <c r="U11" i="30"/>
  <c r="P12" i="30"/>
  <c r="Q12" i="30"/>
  <c r="R12" i="30"/>
  <c r="S12" i="30"/>
  <c r="T12" i="30"/>
  <c r="U12" i="30"/>
  <c r="P13" i="30"/>
  <c r="Q13" i="30"/>
  <c r="R13" i="30"/>
  <c r="S13" i="30"/>
  <c r="T13" i="30"/>
  <c r="U13" i="30"/>
  <c r="P14" i="30"/>
  <c r="Q14" i="30"/>
  <c r="R14" i="30"/>
  <c r="S14" i="30"/>
  <c r="T14" i="30"/>
  <c r="U14" i="30"/>
  <c r="B21" i="12"/>
  <c r="P15" i="30" s="1"/>
  <c r="C21" i="12"/>
  <c r="Q15" i="30" s="1"/>
  <c r="D21" i="12"/>
  <c r="R15" i="30" s="1"/>
  <c r="E21" i="12"/>
  <c r="S15" i="30" s="1"/>
  <c r="F21" i="12"/>
  <c r="T15" i="30" s="1"/>
  <c r="G21" i="12"/>
  <c r="U15" i="30" s="1"/>
  <c r="P16" i="30"/>
  <c r="Q16" i="30"/>
  <c r="R16" i="30"/>
  <c r="S16" i="30"/>
  <c r="T16" i="30"/>
  <c r="U16" i="30"/>
  <c r="P17" i="30"/>
  <c r="Q17" i="30"/>
  <c r="R17" i="30"/>
  <c r="S17" i="30"/>
  <c r="T17" i="30"/>
  <c r="U17" i="30"/>
  <c r="P18" i="30"/>
  <c r="Q18" i="30"/>
  <c r="R18" i="30"/>
  <c r="S18" i="30"/>
  <c r="T18" i="30"/>
  <c r="U18" i="30"/>
  <c r="P19" i="30"/>
  <c r="Q19" i="30"/>
  <c r="R19" i="30"/>
  <c r="S19" i="30"/>
  <c r="T19" i="30"/>
  <c r="U19" i="30"/>
  <c r="P20" i="30"/>
  <c r="Q20" i="30"/>
  <c r="R20" i="30"/>
  <c r="S20" i="30"/>
  <c r="T20" i="30"/>
  <c r="U20" i="30"/>
  <c r="B28" i="12"/>
  <c r="P21" i="30" s="1"/>
  <c r="C28" i="12"/>
  <c r="Q21" i="30" s="1"/>
  <c r="D28" i="12"/>
  <c r="R21" i="30"/>
  <c r="E28" i="12"/>
  <c r="S21" i="30" s="1"/>
  <c r="F28" i="12"/>
  <c r="T21" i="30" s="1"/>
  <c r="G28" i="12"/>
  <c r="U21" i="30" s="1"/>
  <c r="P22" i="30"/>
  <c r="Q22" i="30"/>
  <c r="R22" i="30"/>
  <c r="S22" i="30"/>
  <c r="T22" i="30"/>
  <c r="U22" i="30"/>
  <c r="B7" i="12"/>
  <c r="C7" i="12"/>
  <c r="D7" i="12"/>
  <c r="E7" i="12"/>
  <c r="F7" i="12"/>
  <c r="G7" i="12"/>
  <c r="U2" i="30" s="1"/>
  <c r="P24" i="30"/>
  <c r="Q24" i="30"/>
  <c r="R24" i="30"/>
  <c r="S24" i="30"/>
  <c r="T24" i="30"/>
  <c r="U24" i="30"/>
  <c r="P25" i="30"/>
  <c r="Q25" i="30"/>
  <c r="R25" i="30"/>
  <c r="S25" i="30"/>
  <c r="T25" i="30"/>
  <c r="U25" i="30"/>
  <c r="P26" i="30"/>
  <c r="Q26" i="30"/>
  <c r="R26" i="30"/>
  <c r="S26" i="30"/>
  <c r="T26" i="30"/>
  <c r="U26" i="30"/>
  <c r="B36" i="12"/>
  <c r="P27" i="30" s="1"/>
  <c r="C36" i="12"/>
  <c r="Q27" i="30" s="1"/>
  <c r="D36" i="12"/>
  <c r="R27" i="30" s="1"/>
  <c r="E36" i="12"/>
  <c r="S27" i="30" s="1"/>
  <c r="F36" i="12"/>
  <c r="T27" i="30" s="1"/>
  <c r="G36" i="12"/>
  <c r="U27" i="30" s="1"/>
  <c r="A3" i="30"/>
  <c r="A4" i="30"/>
  <c r="A5" i="30"/>
  <c r="A6" i="30"/>
  <c r="A7" i="30"/>
  <c r="A8" i="30"/>
  <c r="A9" i="30"/>
  <c r="A10" i="30"/>
  <c r="A11" i="30"/>
  <c r="A12" i="30"/>
  <c r="A13" i="30"/>
  <c r="A14" i="30"/>
  <c r="A15" i="30"/>
  <c r="A16" i="30"/>
  <c r="A17" i="30"/>
  <c r="A18" i="30"/>
  <c r="A19" i="30"/>
  <c r="A20" i="30"/>
  <c r="A21" i="30"/>
  <c r="A22" i="30"/>
  <c r="A23" i="30"/>
  <c r="A24" i="30"/>
  <c r="A25" i="30"/>
  <c r="A26" i="30"/>
  <c r="A27" i="30"/>
  <c r="A2" i="30"/>
  <c r="P3" i="29"/>
  <c r="Q3" i="29"/>
  <c r="R3" i="29"/>
  <c r="S3" i="29"/>
  <c r="T3" i="29"/>
  <c r="U3" i="29"/>
  <c r="P4" i="29"/>
  <c r="Q4" i="29"/>
  <c r="R4" i="29"/>
  <c r="S4" i="29"/>
  <c r="T4" i="29"/>
  <c r="U4" i="29"/>
  <c r="P5" i="29"/>
  <c r="Q5" i="29"/>
  <c r="R5" i="29"/>
  <c r="S5" i="29"/>
  <c r="T5" i="29"/>
  <c r="U5" i="29"/>
  <c r="P6" i="29"/>
  <c r="Q6" i="29"/>
  <c r="R6" i="29"/>
  <c r="S6" i="29"/>
  <c r="T6" i="29"/>
  <c r="U6" i="29"/>
  <c r="P7" i="29"/>
  <c r="Q7" i="29"/>
  <c r="R7" i="29"/>
  <c r="S7" i="29"/>
  <c r="T7" i="29"/>
  <c r="U7" i="29"/>
  <c r="P8" i="29"/>
  <c r="Q8" i="29"/>
  <c r="R8" i="29"/>
  <c r="S8" i="29"/>
  <c r="T8" i="29"/>
  <c r="U8" i="29"/>
  <c r="P9" i="29"/>
  <c r="Q9" i="29"/>
  <c r="R9" i="29"/>
  <c r="S9" i="29"/>
  <c r="T9" i="29"/>
  <c r="U9" i="29"/>
  <c r="P10" i="29"/>
  <c r="Q10" i="29"/>
  <c r="R10" i="29"/>
  <c r="S10" i="29"/>
  <c r="T10" i="29"/>
  <c r="U10" i="29"/>
  <c r="P11" i="29"/>
  <c r="Q11" i="29"/>
  <c r="R11" i="29"/>
  <c r="S11" i="29"/>
  <c r="T11" i="29"/>
  <c r="U11" i="29"/>
  <c r="P12" i="29"/>
  <c r="C19" i="11"/>
  <c r="Q12" i="29" s="1"/>
  <c r="D19" i="11"/>
  <c r="R12" i="29"/>
  <c r="E19" i="11"/>
  <c r="S12" i="29" s="1"/>
  <c r="F19" i="11"/>
  <c r="T12" i="29" s="1"/>
  <c r="G19" i="11"/>
  <c r="U12" i="29" s="1"/>
  <c r="P13" i="29"/>
  <c r="Q13" i="29"/>
  <c r="R13" i="29"/>
  <c r="S13" i="29"/>
  <c r="T13" i="29"/>
  <c r="U13" i="29"/>
  <c r="P14" i="29"/>
  <c r="Q14" i="29"/>
  <c r="R14" i="29"/>
  <c r="S14" i="29"/>
  <c r="T14" i="29"/>
  <c r="U14" i="29"/>
  <c r="P15" i="29"/>
  <c r="Q15" i="29"/>
  <c r="R15" i="29"/>
  <c r="S15" i="29"/>
  <c r="T15" i="29"/>
  <c r="U15" i="29"/>
  <c r="P16" i="29"/>
  <c r="Q16" i="29"/>
  <c r="R16" i="29"/>
  <c r="S16" i="29"/>
  <c r="T16" i="29"/>
  <c r="U16" i="29"/>
  <c r="P17" i="29"/>
  <c r="Q17" i="29"/>
  <c r="R17" i="29"/>
  <c r="S17" i="29"/>
  <c r="T17" i="29"/>
  <c r="U17" i="29"/>
  <c r="P18" i="29"/>
  <c r="Q18" i="29"/>
  <c r="R18" i="29"/>
  <c r="S18" i="29"/>
  <c r="T18" i="29"/>
  <c r="U18" i="29"/>
  <c r="P19" i="29"/>
  <c r="Q19" i="29"/>
  <c r="R19" i="29"/>
  <c r="S19" i="29"/>
  <c r="T19" i="29"/>
  <c r="U19" i="29"/>
  <c r="P20" i="29"/>
  <c r="Q20" i="29"/>
  <c r="R20" i="29"/>
  <c r="S20" i="29"/>
  <c r="T20" i="29"/>
  <c r="U20" i="29"/>
  <c r="P21" i="29"/>
  <c r="Q21" i="29"/>
  <c r="R21" i="29"/>
  <c r="S21" i="29"/>
  <c r="T21" i="29"/>
  <c r="U21" i="29"/>
  <c r="B8" i="11"/>
  <c r="P2" i="29" s="1"/>
  <c r="C8" i="11"/>
  <c r="Q2" i="29" s="1"/>
  <c r="C30" i="11"/>
  <c r="Q22" i="29" s="1"/>
  <c r="D8" i="11"/>
  <c r="E8" i="11"/>
  <c r="E30" i="11" s="1"/>
  <c r="S22" i="29" s="1"/>
  <c r="F8" i="11"/>
  <c r="G8" i="11"/>
  <c r="G30" i="11" s="1"/>
  <c r="U22" i="29" s="1"/>
  <c r="A3" i="29"/>
  <c r="A4" i="29"/>
  <c r="A5" i="29"/>
  <c r="A6" i="29"/>
  <c r="A7" i="29"/>
  <c r="A8" i="29"/>
  <c r="A9" i="29"/>
  <c r="A10" i="29"/>
  <c r="A11" i="29"/>
  <c r="A12" i="29"/>
  <c r="A13" i="29"/>
  <c r="A14" i="29"/>
  <c r="A15" i="29"/>
  <c r="A16" i="29"/>
  <c r="A17" i="29"/>
  <c r="A18" i="29"/>
  <c r="A19" i="29"/>
  <c r="A20" i="29"/>
  <c r="A21" i="29"/>
  <c r="A22" i="29"/>
  <c r="A2" i="29"/>
  <c r="C8" i="10"/>
  <c r="Q2" i="28" s="1"/>
  <c r="D8" i="10"/>
  <c r="E8" i="10"/>
  <c r="S2" i="28" s="1"/>
  <c r="F8" i="10"/>
  <c r="T2" i="28" s="1"/>
  <c r="G8" i="10"/>
  <c r="U2" i="28" s="1"/>
  <c r="A3" i="28"/>
  <c r="A4" i="28"/>
  <c r="A5" i="28"/>
  <c r="A6" i="28"/>
  <c r="A7" i="28"/>
  <c r="A8" i="28"/>
  <c r="A9" i="28"/>
  <c r="A10" i="28"/>
  <c r="A11" i="28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Q3" i="28"/>
  <c r="R3" i="28"/>
  <c r="S3" i="28"/>
  <c r="T3" i="28"/>
  <c r="U3" i="28"/>
  <c r="Q4" i="28"/>
  <c r="R4" i="28"/>
  <c r="S4" i="28"/>
  <c r="T4" i="28"/>
  <c r="U4" i="28"/>
  <c r="Q5" i="28"/>
  <c r="R5" i="28"/>
  <c r="S5" i="28"/>
  <c r="T5" i="28"/>
  <c r="U5" i="28"/>
  <c r="Q6" i="28"/>
  <c r="R6" i="28"/>
  <c r="S6" i="28"/>
  <c r="T6" i="28"/>
  <c r="U6" i="28"/>
  <c r="Q7" i="28"/>
  <c r="R7" i="28"/>
  <c r="S7" i="28"/>
  <c r="T7" i="28"/>
  <c r="U7" i="28"/>
  <c r="Q8" i="28"/>
  <c r="R8" i="28"/>
  <c r="S8" i="28"/>
  <c r="T8" i="28"/>
  <c r="U8" i="28"/>
  <c r="Q9" i="28"/>
  <c r="R9" i="28"/>
  <c r="S9" i="28"/>
  <c r="T9" i="28"/>
  <c r="U9" i="28"/>
  <c r="Q10" i="28"/>
  <c r="R10" i="28"/>
  <c r="S10" i="28"/>
  <c r="T10" i="28"/>
  <c r="U10" i="28"/>
  <c r="Q11" i="28"/>
  <c r="R11" i="28"/>
  <c r="S11" i="28"/>
  <c r="T11" i="28"/>
  <c r="U11" i="28"/>
  <c r="Q12" i="28"/>
  <c r="R12" i="28"/>
  <c r="S12" i="28"/>
  <c r="T12" i="28"/>
  <c r="U12" i="28"/>
  <c r="Q13" i="28"/>
  <c r="R13" i="28"/>
  <c r="S13" i="28"/>
  <c r="T13" i="28"/>
  <c r="U13" i="28"/>
  <c r="Q14" i="28"/>
  <c r="R14" i="28"/>
  <c r="S14" i="28"/>
  <c r="T14" i="28"/>
  <c r="U14" i="28"/>
  <c r="C22" i="10"/>
  <c r="Q15" i="28" s="1"/>
  <c r="D22" i="10"/>
  <c r="R15" i="28" s="1"/>
  <c r="E22" i="10"/>
  <c r="S15" i="28" s="1"/>
  <c r="F22" i="10"/>
  <c r="T15" i="28" s="1"/>
  <c r="G22" i="10"/>
  <c r="U15" i="28" s="1"/>
  <c r="Q16" i="28"/>
  <c r="R16" i="28"/>
  <c r="S16" i="28"/>
  <c r="T16" i="28"/>
  <c r="U16" i="28"/>
  <c r="Q17" i="28"/>
  <c r="R17" i="28"/>
  <c r="S17" i="28"/>
  <c r="T17" i="28"/>
  <c r="U17" i="28"/>
  <c r="Q18" i="28"/>
  <c r="R18" i="28"/>
  <c r="S18" i="28"/>
  <c r="T18" i="28"/>
  <c r="U18" i="28"/>
  <c r="Q19" i="28"/>
  <c r="R19" i="28"/>
  <c r="S19" i="28"/>
  <c r="T19" i="28"/>
  <c r="U19" i="28"/>
  <c r="Q20" i="28"/>
  <c r="R20" i="28"/>
  <c r="S20" i="28"/>
  <c r="T20" i="28"/>
  <c r="U20" i="28"/>
  <c r="C29" i="10"/>
  <c r="C32" i="10" s="1"/>
  <c r="Q23" i="28" s="1"/>
  <c r="D29" i="10"/>
  <c r="R21" i="28" s="1"/>
  <c r="E29" i="10"/>
  <c r="S21" i="28" s="1"/>
  <c r="F29" i="10"/>
  <c r="G29" i="10"/>
  <c r="U21" i="28" s="1"/>
  <c r="Q22" i="28"/>
  <c r="R22" i="28"/>
  <c r="S22" i="28"/>
  <c r="T22" i="28"/>
  <c r="U22" i="28"/>
  <c r="Q25" i="28"/>
  <c r="R25" i="28"/>
  <c r="S25" i="28"/>
  <c r="T25" i="28"/>
  <c r="U25" i="28"/>
  <c r="Q26" i="28"/>
  <c r="R26" i="28"/>
  <c r="S26" i="28"/>
  <c r="T26" i="28"/>
  <c r="U26" i="28"/>
  <c r="C37" i="10"/>
  <c r="Q27" i="28" s="1"/>
  <c r="D37" i="10"/>
  <c r="R27" i="28" s="1"/>
  <c r="E37" i="10"/>
  <c r="S27" i="28" s="1"/>
  <c r="F37" i="10"/>
  <c r="T27" i="28" s="1"/>
  <c r="G37" i="10"/>
  <c r="U27" i="28" s="1"/>
  <c r="P3" i="28"/>
  <c r="P4" i="28"/>
  <c r="P5" i="28"/>
  <c r="P6" i="28"/>
  <c r="P7" i="28"/>
  <c r="P8" i="28"/>
  <c r="P9" i="28"/>
  <c r="P10" i="28"/>
  <c r="P11" i="28"/>
  <c r="P12" i="28"/>
  <c r="P13" i="28"/>
  <c r="P14" i="28"/>
  <c r="B22" i="10"/>
  <c r="P15" i="28" s="1"/>
  <c r="P16" i="28"/>
  <c r="P17" i="28"/>
  <c r="P18" i="28"/>
  <c r="P19" i="28"/>
  <c r="P20" i="28"/>
  <c r="B29" i="10"/>
  <c r="P22" i="28"/>
  <c r="P25" i="28"/>
  <c r="P26" i="28"/>
  <c r="B37" i="10"/>
  <c r="P27" i="28" s="1"/>
  <c r="A2" i="28"/>
  <c r="A6" i="27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C12" i="9"/>
  <c r="C9" i="9" s="1"/>
  <c r="Q2" i="27" s="1"/>
  <c r="C16" i="9"/>
  <c r="D12" i="9"/>
  <c r="D9" i="9" s="1"/>
  <c r="R2" i="27" s="1"/>
  <c r="D16" i="9"/>
  <c r="E12" i="9"/>
  <c r="E16" i="9"/>
  <c r="S9" i="27" s="1"/>
  <c r="E9" i="9"/>
  <c r="S2" i="27" s="1"/>
  <c r="F12" i="9"/>
  <c r="F9" i="9" s="1"/>
  <c r="T2" i="27" s="1"/>
  <c r="F16" i="9"/>
  <c r="T9" i="27" s="1"/>
  <c r="G16" i="9"/>
  <c r="Q3" i="27"/>
  <c r="R3" i="27"/>
  <c r="S3" i="27"/>
  <c r="T3" i="27"/>
  <c r="U3" i="27"/>
  <c r="Q4" i="27"/>
  <c r="R4" i="27"/>
  <c r="S4" i="27"/>
  <c r="T4" i="27"/>
  <c r="U4" i="27"/>
  <c r="S5" i="27"/>
  <c r="U5" i="27"/>
  <c r="Q6" i="27"/>
  <c r="R6" i="27"/>
  <c r="S6" i="27"/>
  <c r="T6" i="27"/>
  <c r="U6" i="27"/>
  <c r="Q7" i="27"/>
  <c r="R7" i="27"/>
  <c r="S7" i="27"/>
  <c r="T7" i="27"/>
  <c r="U7" i="27"/>
  <c r="Q8" i="27"/>
  <c r="R8" i="27"/>
  <c r="S8" i="27"/>
  <c r="T8" i="27"/>
  <c r="U8" i="27"/>
  <c r="Q9" i="27"/>
  <c r="R9" i="27"/>
  <c r="Q10" i="27"/>
  <c r="R10" i="27"/>
  <c r="S10" i="27"/>
  <c r="T10" i="27"/>
  <c r="U10" i="27"/>
  <c r="Q11" i="27"/>
  <c r="R11" i="27"/>
  <c r="S11" i="27"/>
  <c r="T11" i="27"/>
  <c r="U11" i="27"/>
  <c r="Q12" i="27"/>
  <c r="R12" i="27"/>
  <c r="S12" i="27"/>
  <c r="T12" i="27"/>
  <c r="U12" i="27"/>
  <c r="C24" i="9"/>
  <c r="C21" i="9" s="1"/>
  <c r="Q13" i="27" s="1"/>
  <c r="C28" i="9"/>
  <c r="Q20" i="27" s="1"/>
  <c r="D24" i="9"/>
  <c r="R16" i="27" s="1"/>
  <c r="D28" i="9"/>
  <c r="D21" i="9" s="1"/>
  <c r="R13" i="27" s="1"/>
  <c r="E24" i="9"/>
  <c r="E28" i="9"/>
  <c r="S20" i="27" s="1"/>
  <c r="F24" i="9"/>
  <c r="T16" i="27" s="1"/>
  <c r="F28" i="9"/>
  <c r="G24" i="9"/>
  <c r="G28" i="9"/>
  <c r="Q14" i="27"/>
  <c r="R14" i="27"/>
  <c r="S14" i="27"/>
  <c r="T14" i="27"/>
  <c r="U14" i="27"/>
  <c r="Q15" i="27"/>
  <c r="R15" i="27"/>
  <c r="S15" i="27"/>
  <c r="T15" i="27"/>
  <c r="U15" i="27"/>
  <c r="Q17" i="27"/>
  <c r="R17" i="27"/>
  <c r="S17" i="27"/>
  <c r="T17" i="27"/>
  <c r="Q18" i="27"/>
  <c r="R18" i="27"/>
  <c r="S18" i="27"/>
  <c r="T18" i="27"/>
  <c r="U18" i="27"/>
  <c r="Q19" i="27"/>
  <c r="R19" i="27"/>
  <c r="S19" i="27"/>
  <c r="T19" i="27"/>
  <c r="U19" i="27"/>
  <c r="U20" i="27"/>
  <c r="Q21" i="27"/>
  <c r="R21" i="27"/>
  <c r="S21" i="27"/>
  <c r="T21" i="27"/>
  <c r="U21" i="27"/>
  <c r="Q22" i="27"/>
  <c r="R22" i="27"/>
  <c r="S22" i="27"/>
  <c r="T22" i="27"/>
  <c r="U22" i="27"/>
  <c r="Q23" i="27"/>
  <c r="R23" i="27"/>
  <c r="S23" i="27"/>
  <c r="T23" i="27"/>
  <c r="U23" i="27"/>
  <c r="P3" i="27"/>
  <c r="P4" i="27"/>
  <c r="B12" i="9"/>
  <c r="P5" i="27" s="1"/>
  <c r="P6" i="27"/>
  <c r="P7" i="27"/>
  <c r="P8" i="27"/>
  <c r="B16" i="9"/>
  <c r="P9" i="27" s="1"/>
  <c r="P10" i="27"/>
  <c r="P11" i="27"/>
  <c r="P12" i="27"/>
  <c r="B24" i="9"/>
  <c r="P16" i="27" s="1"/>
  <c r="B28" i="9"/>
  <c r="P14" i="27"/>
  <c r="P15" i="27"/>
  <c r="P17" i="27"/>
  <c r="P18" i="27"/>
  <c r="P19" i="27"/>
  <c r="P20" i="27"/>
  <c r="P21" i="27"/>
  <c r="P22" i="27"/>
  <c r="P23" i="27"/>
  <c r="A5" i="27"/>
  <c r="A4" i="27"/>
  <c r="A3" i="27"/>
  <c r="A2" i="27"/>
  <c r="C19" i="8"/>
  <c r="Q12" i="26" s="1"/>
  <c r="C27" i="8"/>
  <c r="Q20" i="26" s="1"/>
  <c r="C37" i="8"/>
  <c r="Q30" i="26" s="1"/>
  <c r="R3" i="26"/>
  <c r="D19" i="8"/>
  <c r="R12" i="26" s="1"/>
  <c r="D27" i="8"/>
  <c r="D37" i="8"/>
  <c r="R30" i="26" s="1"/>
  <c r="E19" i="8"/>
  <c r="S12" i="26" s="1"/>
  <c r="E27" i="8"/>
  <c r="S20" i="26" s="1"/>
  <c r="E37" i="8"/>
  <c r="T3" i="26"/>
  <c r="F19" i="8"/>
  <c r="F27" i="8"/>
  <c r="T20" i="26" s="1"/>
  <c r="F37" i="8"/>
  <c r="Q3" i="26"/>
  <c r="Q4" i="26"/>
  <c r="R4" i="26"/>
  <c r="S4" i="26"/>
  <c r="T4" i="26"/>
  <c r="U4" i="26"/>
  <c r="Q5" i="26"/>
  <c r="R5" i="26"/>
  <c r="S5" i="26"/>
  <c r="T5" i="26"/>
  <c r="Q6" i="26"/>
  <c r="R6" i="26"/>
  <c r="S6" i="26"/>
  <c r="T6" i="26"/>
  <c r="U6" i="26"/>
  <c r="Q7" i="26"/>
  <c r="R7" i="26"/>
  <c r="S7" i="26"/>
  <c r="T7" i="26"/>
  <c r="U7" i="26"/>
  <c r="Q8" i="26"/>
  <c r="R8" i="26"/>
  <c r="S8" i="26"/>
  <c r="T8" i="26"/>
  <c r="U8" i="26"/>
  <c r="Q9" i="26"/>
  <c r="R9" i="26"/>
  <c r="S9" i="26"/>
  <c r="T9" i="26"/>
  <c r="U9" i="26"/>
  <c r="Q10" i="26"/>
  <c r="R10" i="26"/>
  <c r="S10" i="26"/>
  <c r="T10" i="26"/>
  <c r="U10" i="26"/>
  <c r="Q11" i="26"/>
  <c r="R11" i="26"/>
  <c r="S11" i="26"/>
  <c r="T11" i="26"/>
  <c r="U11" i="26"/>
  <c r="T12" i="26"/>
  <c r="Q13" i="26"/>
  <c r="R13" i="26"/>
  <c r="S13" i="26"/>
  <c r="T13" i="26"/>
  <c r="Q14" i="26"/>
  <c r="R14" i="26"/>
  <c r="S14" i="26"/>
  <c r="T14" i="26"/>
  <c r="U14" i="26"/>
  <c r="Q15" i="26"/>
  <c r="R15" i="26"/>
  <c r="S15" i="26"/>
  <c r="T15" i="26"/>
  <c r="U15" i="26"/>
  <c r="Q16" i="26"/>
  <c r="R16" i="26"/>
  <c r="S16" i="26"/>
  <c r="T16" i="26"/>
  <c r="U16" i="26"/>
  <c r="Q17" i="26"/>
  <c r="R17" i="26"/>
  <c r="S17" i="26"/>
  <c r="T17" i="26"/>
  <c r="U17" i="26"/>
  <c r="Q18" i="26"/>
  <c r="R18" i="26"/>
  <c r="S18" i="26"/>
  <c r="T18" i="26"/>
  <c r="U18" i="26"/>
  <c r="Q19" i="26"/>
  <c r="R19" i="26"/>
  <c r="S19" i="26"/>
  <c r="T19" i="26"/>
  <c r="U19" i="26"/>
  <c r="R20" i="26"/>
  <c r="Q21" i="26"/>
  <c r="R21" i="26"/>
  <c r="S21" i="26"/>
  <c r="T21" i="26"/>
  <c r="Q22" i="26"/>
  <c r="R22" i="26"/>
  <c r="S22" i="26"/>
  <c r="T22" i="26"/>
  <c r="U22" i="26"/>
  <c r="Q23" i="26"/>
  <c r="R23" i="26"/>
  <c r="S23" i="26"/>
  <c r="T23" i="26"/>
  <c r="U23" i="26"/>
  <c r="Q24" i="26"/>
  <c r="R24" i="26"/>
  <c r="S24" i="26"/>
  <c r="T24" i="26"/>
  <c r="U24" i="26"/>
  <c r="Q25" i="26"/>
  <c r="R25" i="26"/>
  <c r="S25" i="26"/>
  <c r="T25" i="26"/>
  <c r="U25" i="26"/>
  <c r="Q26" i="26"/>
  <c r="R26" i="26"/>
  <c r="S26" i="26"/>
  <c r="T26" i="26"/>
  <c r="U26" i="26"/>
  <c r="Q27" i="26"/>
  <c r="R27" i="26"/>
  <c r="S27" i="26"/>
  <c r="T27" i="26"/>
  <c r="U27" i="26"/>
  <c r="Q28" i="26"/>
  <c r="R28" i="26"/>
  <c r="S28" i="26"/>
  <c r="T28" i="26"/>
  <c r="U28" i="26"/>
  <c r="Q29" i="26"/>
  <c r="R29" i="26"/>
  <c r="S29" i="26"/>
  <c r="T29" i="26"/>
  <c r="S30" i="26"/>
  <c r="T30" i="26"/>
  <c r="Q31" i="26"/>
  <c r="R31" i="26"/>
  <c r="S31" i="26"/>
  <c r="T31" i="26"/>
  <c r="U31" i="26"/>
  <c r="Q32" i="26"/>
  <c r="R32" i="26"/>
  <c r="S32" i="26"/>
  <c r="T32" i="26"/>
  <c r="U32" i="26"/>
  <c r="Q33" i="26"/>
  <c r="R33" i="26"/>
  <c r="S33" i="26"/>
  <c r="T33" i="26"/>
  <c r="U33" i="26"/>
  <c r="Q34" i="26"/>
  <c r="R34" i="26"/>
  <c r="S34" i="26"/>
  <c r="T34" i="26"/>
  <c r="U34" i="26"/>
  <c r="C53" i="8"/>
  <c r="Q45" i="26" s="1"/>
  <c r="C61" i="8"/>
  <c r="Q53" i="26" s="1"/>
  <c r="C71" i="8"/>
  <c r="D53" i="8"/>
  <c r="R45" i="26" s="1"/>
  <c r="D61" i="8"/>
  <c r="R53" i="26" s="1"/>
  <c r="D71" i="8"/>
  <c r="E53" i="8"/>
  <c r="S45" i="26" s="1"/>
  <c r="E61" i="8"/>
  <c r="S53" i="26" s="1"/>
  <c r="E71" i="8"/>
  <c r="S63" i="26" s="1"/>
  <c r="F53" i="8"/>
  <c r="T45" i="26" s="1"/>
  <c r="F61" i="8"/>
  <c r="T53" i="26" s="1"/>
  <c r="F71" i="8"/>
  <c r="T63" i="26" s="1"/>
  <c r="G53" i="8"/>
  <c r="U45" i="26" s="1"/>
  <c r="G61" i="8"/>
  <c r="U53" i="26" s="1"/>
  <c r="Q36" i="26"/>
  <c r="R36" i="26"/>
  <c r="T36" i="26"/>
  <c r="U36" i="26"/>
  <c r="Q37" i="26"/>
  <c r="R37" i="26"/>
  <c r="S37" i="26"/>
  <c r="T37" i="26"/>
  <c r="U37" i="26"/>
  <c r="Q38" i="26"/>
  <c r="R38" i="26"/>
  <c r="S38" i="26"/>
  <c r="T38" i="26"/>
  <c r="U38" i="26"/>
  <c r="Q39" i="26"/>
  <c r="R39" i="26"/>
  <c r="S39" i="26"/>
  <c r="T39" i="26"/>
  <c r="U39" i="26"/>
  <c r="Q40" i="26"/>
  <c r="R40" i="26"/>
  <c r="S40" i="26"/>
  <c r="T40" i="26"/>
  <c r="U40" i="26"/>
  <c r="Q41" i="26"/>
  <c r="R41" i="26"/>
  <c r="S41" i="26"/>
  <c r="T41" i="26"/>
  <c r="U41" i="26"/>
  <c r="Q42" i="26"/>
  <c r="R42" i="26"/>
  <c r="S42" i="26"/>
  <c r="T42" i="26"/>
  <c r="U42" i="26"/>
  <c r="Q43" i="26"/>
  <c r="R43" i="26"/>
  <c r="S43" i="26"/>
  <c r="T43" i="26"/>
  <c r="U43" i="26"/>
  <c r="Q44" i="26"/>
  <c r="R44" i="26"/>
  <c r="S44" i="26"/>
  <c r="T44" i="26"/>
  <c r="U44" i="26"/>
  <c r="Q46" i="26"/>
  <c r="R46" i="26"/>
  <c r="S46" i="26"/>
  <c r="T46" i="26"/>
  <c r="U46" i="26"/>
  <c r="Q47" i="26"/>
  <c r="R47" i="26"/>
  <c r="S47" i="26"/>
  <c r="T47" i="26"/>
  <c r="U47" i="26"/>
  <c r="Q48" i="26"/>
  <c r="R48" i="26"/>
  <c r="S48" i="26"/>
  <c r="T48" i="26"/>
  <c r="U48" i="26"/>
  <c r="Q49" i="26"/>
  <c r="R49" i="26"/>
  <c r="S49" i="26"/>
  <c r="T49" i="26"/>
  <c r="U49" i="26"/>
  <c r="Q50" i="26"/>
  <c r="R50" i="26"/>
  <c r="S50" i="26"/>
  <c r="T50" i="26"/>
  <c r="U50" i="26"/>
  <c r="Q51" i="26"/>
  <c r="R51" i="26"/>
  <c r="S51" i="26"/>
  <c r="T51" i="26"/>
  <c r="U51" i="26"/>
  <c r="Q52" i="26"/>
  <c r="R52" i="26"/>
  <c r="S52" i="26"/>
  <c r="T52" i="26"/>
  <c r="U52" i="26"/>
  <c r="Q54" i="26"/>
  <c r="R54" i="26"/>
  <c r="S54" i="26"/>
  <c r="T54" i="26"/>
  <c r="U54" i="26"/>
  <c r="Q55" i="26"/>
  <c r="R55" i="26"/>
  <c r="S55" i="26"/>
  <c r="T55" i="26"/>
  <c r="U55" i="26"/>
  <c r="Q56" i="26"/>
  <c r="R56" i="26"/>
  <c r="S56" i="26"/>
  <c r="T56" i="26"/>
  <c r="U56" i="26"/>
  <c r="Q57" i="26"/>
  <c r="R57" i="26"/>
  <c r="S57" i="26"/>
  <c r="T57" i="26"/>
  <c r="U57" i="26"/>
  <c r="Q58" i="26"/>
  <c r="R58" i="26"/>
  <c r="S58" i="26"/>
  <c r="T58" i="26"/>
  <c r="U58" i="26"/>
  <c r="Q59" i="26"/>
  <c r="R59" i="26"/>
  <c r="S59" i="26"/>
  <c r="T59" i="26"/>
  <c r="U59" i="26"/>
  <c r="Q60" i="26"/>
  <c r="R60" i="26"/>
  <c r="S60" i="26"/>
  <c r="T60" i="26"/>
  <c r="U60" i="26"/>
  <c r="Q61" i="26"/>
  <c r="R61" i="26"/>
  <c r="S61" i="26"/>
  <c r="T61" i="26"/>
  <c r="U61" i="26"/>
  <c r="Q62" i="26"/>
  <c r="R62" i="26"/>
  <c r="S62" i="26"/>
  <c r="T62" i="26"/>
  <c r="U62" i="26"/>
  <c r="Q63" i="26"/>
  <c r="R63" i="26"/>
  <c r="Q64" i="26"/>
  <c r="R64" i="26"/>
  <c r="S64" i="26"/>
  <c r="T64" i="26"/>
  <c r="U64" i="26"/>
  <c r="Q65" i="26"/>
  <c r="R65" i="26"/>
  <c r="S65" i="26"/>
  <c r="T65" i="26"/>
  <c r="U65" i="26"/>
  <c r="Q66" i="26"/>
  <c r="R66" i="26"/>
  <c r="S66" i="26"/>
  <c r="T66" i="26"/>
  <c r="U66" i="26"/>
  <c r="Q67" i="26"/>
  <c r="R67" i="26"/>
  <c r="S67" i="26"/>
  <c r="T67" i="26"/>
  <c r="B53" i="8"/>
  <c r="P45" i="26" s="1"/>
  <c r="B61" i="8"/>
  <c r="P53" i="26" s="1"/>
  <c r="B71" i="8"/>
  <c r="P63" i="26" s="1"/>
  <c r="B9" i="8"/>
  <c r="P2" i="26" s="1"/>
  <c r="B19" i="8"/>
  <c r="P12" i="26" s="1"/>
  <c r="B27" i="8"/>
  <c r="B37" i="8"/>
  <c r="P30" i="26" s="1"/>
  <c r="P37" i="26"/>
  <c r="P38" i="26"/>
  <c r="P39" i="26"/>
  <c r="P40" i="26"/>
  <c r="P41" i="26"/>
  <c r="P42" i="26"/>
  <c r="P43" i="26"/>
  <c r="P44" i="26"/>
  <c r="P46" i="26"/>
  <c r="P47" i="26"/>
  <c r="P48" i="26"/>
  <c r="P49" i="26"/>
  <c r="P50" i="26"/>
  <c r="P51" i="26"/>
  <c r="P52" i="26"/>
  <c r="P54" i="26"/>
  <c r="P55" i="26"/>
  <c r="P56" i="26"/>
  <c r="P57" i="26"/>
  <c r="P58" i="26"/>
  <c r="P59" i="26"/>
  <c r="P60" i="26"/>
  <c r="P61" i="26"/>
  <c r="P62" i="26"/>
  <c r="P64" i="26"/>
  <c r="P65" i="26"/>
  <c r="P66" i="26"/>
  <c r="P67" i="26"/>
  <c r="P3" i="26"/>
  <c r="P4" i="26"/>
  <c r="P5" i="26"/>
  <c r="P6" i="26"/>
  <c r="P7" i="26"/>
  <c r="P8" i="26"/>
  <c r="P9" i="26"/>
  <c r="P10" i="26"/>
  <c r="P11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1" i="26"/>
  <c r="P32" i="26"/>
  <c r="P33" i="26"/>
  <c r="P34" i="26"/>
  <c r="A68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5" i="26"/>
  <c r="A4" i="26"/>
  <c r="A3" i="26"/>
  <c r="A2" i="26"/>
  <c r="G29" i="7"/>
  <c r="U4" i="25" s="1"/>
  <c r="F9" i="7"/>
  <c r="F19" i="7"/>
  <c r="T3" i="25" s="1"/>
  <c r="E9" i="7"/>
  <c r="S2" i="25" s="1"/>
  <c r="E19" i="7"/>
  <c r="S3" i="25" s="1"/>
  <c r="D9" i="7"/>
  <c r="D19" i="7"/>
  <c r="R3" i="25" s="1"/>
  <c r="C9" i="7"/>
  <c r="C19" i="7"/>
  <c r="Q3" i="25" s="1"/>
  <c r="B9" i="7"/>
  <c r="P2" i="25" s="1"/>
  <c r="B19" i="7"/>
  <c r="A3" i="25"/>
  <c r="A4" i="25"/>
  <c r="A2" i="25"/>
  <c r="A87" i="24"/>
  <c r="Q77" i="24"/>
  <c r="C93" i="6"/>
  <c r="Q85" i="24" s="1"/>
  <c r="Q95" i="24"/>
  <c r="C113" i="6"/>
  <c r="C123" i="6"/>
  <c r="Q115" i="24" s="1"/>
  <c r="C133" i="6"/>
  <c r="Q125" i="24" s="1"/>
  <c r="C146" i="6"/>
  <c r="C150" i="6"/>
  <c r="Q142" i="24" s="1"/>
  <c r="R77" i="24"/>
  <c r="D93" i="6"/>
  <c r="D103" i="6"/>
  <c r="D113" i="6"/>
  <c r="R105" i="24" s="1"/>
  <c r="D123" i="6"/>
  <c r="R115" i="24" s="1"/>
  <c r="D133" i="6"/>
  <c r="D146" i="6"/>
  <c r="R138" i="24" s="1"/>
  <c r="D150" i="6"/>
  <c r="R142" i="24" s="1"/>
  <c r="S77" i="24"/>
  <c r="E93" i="6"/>
  <c r="S85" i="24" s="1"/>
  <c r="E103" i="6"/>
  <c r="S95" i="24" s="1"/>
  <c r="E113" i="6"/>
  <c r="E123" i="6"/>
  <c r="S115" i="24" s="1"/>
  <c r="E133" i="6"/>
  <c r="S125" i="24" s="1"/>
  <c r="E146" i="6"/>
  <c r="S138" i="24" s="1"/>
  <c r="E150" i="6"/>
  <c r="S142" i="24" s="1"/>
  <c r="T77" i="24"/>
  <c r="F93" i="6"/>
  <c r="T85" i="24" s="1"/>
  <c r="F103" i="6"/>
  <c r="T95" i="24" s="1"/>
  <c r="F113" i="6"/>
  <c r="T105" i="24" s="1"/>
  <c r="F123" i="6"/>
  <c r="T115" i="24" s="1"/>
  <c r="F133" i="6"/>
  <c r="T125" i="24" s="1"/>
  <c r="F146" i="6"/>
  <c r="T138" i="24" s="1"/>
  <c r="F150" i="6"/>
  <c r="T142" i="24" s="1"/>
  <c r="U77" i="24"/>
  <c r="G93" i="6"/>
  <c r="U85" i="24" s="1"/>
  <c r="G113" i="6"/>
  <c r="U105" i="24" s="1"/>
  <c r="G123" i="6"/>
  <c r="U115" i="24" s="1"/>
  <c r="G133" i="6"/>
  <c r="U125" i="24" s="1"/>
  <c r="G146" i="6"/>
  <c r="U138" i="24" s="1"/>
  <c r="Q78" i="24"/>
  <c r="R78" i="24"/>
  <c r="S78" i="24"/>
  <c r="T78" i="24"/>
  <c r="U78" i="24"/>
  <c r="Q79" i="24"/>
  <c r="R79" i="24"/>
  <c r="S79" i="24"/>
  <c r="T79" i="24"/>
  <c r="U79" i="24"/>
  <c r="Q80" i="24"/>
  <c r="R80" i="24"/>
  <c r="S80" i="24"/>
  <c r="T80" i="24"/>
  <c r="U80" i="24"/>
  <c r="Q81" i="24"/>
  <c r="R81" i="24"/>
  <c r="S81" i="24"/>
  <c r="T81" i="24"/>
  <c r="U81" i="24"/>
  <c r="Q82" i="24"/>
  <c r="R82" i="24"/>
  <c r="S82" i="24"/>
  <c r="T82" i="24"/>
  <c r="Q83" i="24"/>
  <c r="R83" i="24"/>
  <c r="S83" i="24"/>
  <c r="T83" i="24"/>
  <c r="U83" i="24"/>
  <c r="Q84" i="24"/>
  <c r="R84" i="24"/>
  <c r="S84" i="24"/>
  <c r="T84" i="24"/>
  <c r="U84" i="24"/>
  <c r="Q86" i="24"/>
  <c r="R86" i="24"/>
  <c r="S86" i="24"/>
  <c r="T86" i="24"/>
  <c r="U86" i="24"/>
  <c r="Q87" i="24"/>
  <c r="R87" i="24"/>
  <c r="S87" i="24"/>
  <c r="T87" i="24"/>
  <c r="U87" i="24"/>
  <c r="Q88" i="24"/>
  <c r="R88" i="24"/>
  <c r="S88" i="24"/>
  <c r="T88" i="24"/>
  <c r="U88" i="24"/>
  <c r="Q89" i="24"/>
  <c r="R89" i="24"/>
  <c r="S89" i="24"/>
  <c r="T89" i="24"/>
  <c r="U89" i="24"/>
  <c r="Q90" i="24"/>
  <c r="R90" i="24"/>
  <c r="S90" i="24"/>
  <c r="T90" i="24"/>
  <c r="U90" i="24"/>
  <c r="Q91" i="24"/>
  <c r="R91" i="24"/>
  <c r="S91" i="24"/>
  <c r="T91" i="24"/>
  <c r="U91" i="24"/>
  <c r="Q92" i="24"/>
  <c r="R92" i="24"/>
  <c r="S92" i="24"/>
  <c r="T92" i="24"/>
  <c r="U92" i="24"/>
  <c r="Q93" i="24"/>
  <c r="R93" i="24"/>
  <c r="S93" i="24"/>
  <c r="T93" i="24"/>
  <c r="U93" i="24"/>
  <c r="Q94" i="24"/>
  <c r="R94" i="24"/>
  <c r="S94" i="24"/>
  <c r="T94" i="24"/>
  <c r="U94" i="24"/>
  <c r="R95" i="24"/>
  <c r="Q96" i="24"/>
  <c r="R96" i="24"/>
  <c r="S96" i="24"/>
  <c r="T96" i="24"/>
  <c r="U96" i="24"/>
  <c r="Q97" i="24"/>
  <c r="R97" i="24"/>
  <c r="S97" i="24"/>
  <c r="T97" i="24"/>
  <c r="U97" i="24"/>
  <c r="Q98" i="24"/>
  <c r="R98" i="24"/>
  <c r="S98" i="24"/>
  <c r="T98" i="24"/>
  <c r="U98" i="24"/>
  <c r="Q99" i="24"/>
  <c r="R99" i="24"/>
  <c r="S99" i="24"/>
  <c r="T99" i="24"/>
  <c r="U99" i="24"/>
  <c r="Q100" i="24"/>
  <c r="R100" i="24"/>
  <c r="S100" i="24"/>
  <c r="T100" i="24"/>
  <c r="U100" i="24"/>
  <c r="Q101" i="24"/>
  <c r="R101" i="24"/>
  <c r="S101" i="24"/>
  <c r="T101" i="24"/>
  <c r="U101" i="24"/>
  <c r="Q102" i="24"/>
  <c r="R102" i="24"/>
  <c r="S102" i="24"/>
  <c r="T102" i="24"/>
  <c r="U102" i="24"/>
  <c r="Q103" i="24"/>
  <c r="R103" i="24"/>
  <c r="S103" i="24"/>
  <c r="T103" i="24"/>
  <c r="U103" i="24"/>
  <c r="Q104" i="24"/>
  <c r="R104" i="24"/>
  <c r="S104" i="24"/>
  <c r="T104" i="24"/>
  <c r="U104" i="24"/>
  <c r="S105" i="24"/>
  <c r="Q106" i="24"/>
  <c r="R106" i="24"/>
  <c r="S106" i="24"/>
  <c r="T106" i="24"/>
  <c r="U106" i="24"/>
  <c r="Q107" i="24"/>
  <c r="R107" i="24"/>
  <c r="S107" i="24"/>
  <c r="T107" i="24"/>
  <c r="U107" i="24"/>
  <c r="Q108" i="24"/>
  <c r="R108" i="24"/>
  <c r="S108" i="24"/>
  <c r="T108" i="24"/>
  <c r="U108" i="24"/>
  <c r="Q109" i="24"/>
  <c r="R109" i="24"/>
  <c r="S109" i="24"/>
  <c r="T109" i="24"/>
  <c r="U109" i="24"/>
  <c r="Q110" i="24"/>
  <c r="R110" i="24"/>
  <c r="S110" i="24"/>
  <c r="T110" i="24"/>
  <c r="U110" i="24"/>
  <c r="Q111" i="24"/>
  <c r="R111" i="24"/>
  <c r="S111" i="24"/>
  <c r="T111" i="24"/>
  <c r="U111" i="24"/>
  <c r="Q112" i="24"/>
  <c r="R112" i="24"/>
  <c r="S112" i="24"/>
  <c r="T112" i="24"/>
  <c r="U112" i="24"/>
  <c r="Q113" i="24"/>
  <c r="R113" i="24"/>
  <c r="S113" i="24"/>
  <c r="T113" i="24"/>
  <c r="Q114" i="24"/>
  <c r="R114" i="24"/>
  <c r="S114" i="24"/>
  <c r="T114" i="24"/>
  <c r="U114" i="24"/>
  <c r="Q116" i="24"/>
  <c r="R116" i="24"/>
  <c r="S116" i="24"/>
  <c r="T116" i="24"/>
  <c r="U116" i="24"/>
  <c r="Q117" i="24"/>
  <c r="R117" i="24"/>
  <c r="S117" i="24"/>
  <c r="T117" i="24"/>
  <c r="U117" i="24"/>
  <c r="Q118" i="24"/>
  <c r="R118" i="24"/>
  <c r="S118" i="24"/>
  <c r="T118" i="24"/>
  <c r="U118" i="24"/>
  <c r="Q119" i="24"/>
  <c r="R119" i="24"/>
  <c r="S119" i="24"/>
  <c r="T119" i="24"/>
  <c r="U119" i="24"/>
  <c r="Q120" i="24"/>
  <c r="R120" i="24"/>
  <c r="S120" i="24"/>
  <c r="T120" i="24"/>
  <c r="U120" i="24"/>
  <c r="Q121" i="24"/>
  <c r="R121" i="24"/>
  <c r="S121" i="24"/>
  <c r="T121" i="24"/>
  <c r="Q122" i="24"/>
  <c r="R122" i="24"/>
  <c r="S122" i="24"/>
  <c r="T122" i="24"/>
  <c r="U122" i="24"/>
  <c r="Q123" i="24"/>
  <c r="R123" i="24"/>
  <c r="S123" i="24"/>
  <c r="T123" i="24"/>
  <c r="U123" i="24"/>
  <c r="Q124" i="24"/>
  <c r="R124" i="24"/>
  <c r="S124" i="24"/>
  <c r="T124" i="24"/>
  <c r="U124" i="24"/>
  <c r="R125" i="24"/>
  <c r="Q126" i="24"/>
  <c r="R126" i="24"/>
  <c r="S126" i="24"/>
  <c r="T126" i="24"/>
  <c r="U126" i="24"/>
  <c r="Q127" i="24"/>
  <c r="R127" i="24"/>
  <c r="S127" i="24"/>
  <c r="T127" i="24"/>
  <c r="U127" i="24"/>
  <c r="Q128" i="24"/>
  <c r="R128" i="24"/>
  <c r="S128" i="24"/>
  <c r="T128" i="24"/>
  <c r="U128" i="24"/>
  <c r="Q129" i="24"/>
  <c r="R129" i="24"/>
  <c r="S129" i="24"/>
  <c r="Q130" i="24"/>
  <c r="R130" i="24"/>
  <c r="S130" i="24"/>
  <c r="T130" i="24"/>
  <c r="Q131" i="24"/>
  <c r="R131" i="24"/>
  <c r="S131" i="24"/>
  <c r="T131" i="24"/>
  <c r="U131" i="24"/>
  <c r="Q132" i="24"/>
  <c r="R132" i="24"/>
  <c r="S132" i="24"/>
  <c r="T132" i="24"/>
  <c r="U132" i="24"/>
  <c r="Q133" i="24"/>
  <c r="R133" i="24"/>
  <c r="S133" i="24"/>
  <c r="T133" i="24"/>
  <c r="U133" i="24"/>
  <c r="Q134" i="24"/>
  <c r="R134" i="24"/>
  <c r="S134" i="24"/>
  <c r="T134" i="24"/>
  <c r="U134" i="24"/>
  <c r="Q135" i="24"/>
  <c r="R135" i="24"/>
  <c r="S135" i="24"/>
  <c r="T135" i="24"/>
  <c r="U135" i="24"/>
  <c r="Q136" i="24"/>
  <c r="R136" i="24"/>
  <c r="S136" i="24"/>
  <c r="T136" i="24"/>
  <c r="U136" i="24"/>
  <c r="Q137" i="24"/>
  <c r="R137" i="24"/>
  <c r="S137" i="24"/>
  <c r="T137" i="24"/>
  <c r="U137" i="24"/>
  <c r="Q138" i="24"/>
  <c r="Q139" i="24"/>
  <c r="R139" i="24"/>
  <c r="S139" i="24"/>
  <c r="T139" i="24"/>
  <c r="U139" i="24"/>
  <c r="Q140" i="24"/>
  <c r="R140" i="24"/>
  <c r="S140" i="24"/>
  <c r="T140" i="24"/>
  <c r="U140" i="24"/>
  <c r="Q141" i="24"/>
  <c r="R141" i="24"/>
  <c r="S141" i="24"/>
  <c r="T141" i="24"/>
  <c r="U141" i="24"/>
  <c r="Q143" i="24"/>
  <c r="R143" i="24"/>
  <c r="S143" i="24"/>
  <c r="T143" i="24"/>
  <c r="U143" i="24"/>
  <c r="Q144" i="24"/>
  <c r="R144" i="24"/>
  <c r="S144" i="24"/>
  <c r="T144" i="24"/>
  <c r="U144" i="24"/>
  <c r="Q145" i="24"/>
  <c r="R145" i="24"/>
  <c r="S145" i="24"/>
  <c r="T145" i="24"/>
  <c r="Q146" i="24"/>
  <c r="R146" i="24"/>
  <c r="S146" i="24"/>
  <c r="T146" i="24"/>
  <c r="U146" i="24"/>
  <c r="Q147" i="24"/>
  <c r="R147" i="24"/>
  <c r="S147" i="24"/>
  <c r="T147" i="24"/>
  <c r="U147" i="24"/>
  <c r="Q148" i="24"/>
  <c r="R148" i="24"/>
  <c r="S148" i="24"/>
  <c r="T148" i="24"/>
  <c r="U148" i="24"/>
  <c r="Q149" i="24"/>
  <c r="R149" i="24"/>
  <c r="S149" i="24"/>
  <c r="T149" i="24"/>
  <c r="U149" i="24"/>
  <c r="C18" i="6"/>
  <c r="Q11" i="24" s="1"/>
  <c r="C28" i="6"/>
  <c r="C38" i="6"/>
  <c r="C48" i="6"/>
  <c r="Q41" i="24" s="1"/>
  <c r="C58" i="6"/>
  <c r="C71" i="6"/>
  <c r="Q64" i="24" s="1"/>
  <c r="C75" i="6"/>
  <c r="Q68" i="24" s="1"/>
  <c r="D18" i="6"/>
  <c r="D28" i="6"/>
  <c r="R21" i="24" s="1"/>
  <c r="D38" i="6"/>
  <c r="D48" i="6"/>
  <c r="R41" i="24" s="1"/>
  <c r="D58" i="6"/>
  <c r="R51" i="24" s="1"/>
  <c r="D71" i="6"/>
  <c r="R64" i="24" s="1"/>
  <c r="D75" i="6"/>
  <c r="R68" i="24" s="1"/>
  <c r="E18" i="6"/>
  <c r="E28" i="6"/>
  <c r="E38" i="6"/>
  <c r="E48" i="6"/>
  <c r="E58" i="6"/>
  <c r="S51" i="24" s="1"/>
  <c r="E71" i="6"/>
  <c r="S64" i="24" s="1"/>
  <c r="E75" i="6"/>
  <c r="S68" i="24" s="1"/>
  <c r="T3" i="24"/>
  <c r="F18" i="6"/>
  <c r="F28" i="6"/>
  <c r="F38" i="6"/>
  <c r="F48" i="6"/>
  <c r="F58" i="6"/>
  <c r="T51" i="24" s="1"/>
  <c r="F71" i="6"/>
  <c r="F75" i="6"/>
  <c r="G28" i="6"/>
  <c r="U21" i="24" s="1"/>
  <c r="G38" i="6"/>
  <c r="G48" i="6"/>
  <c r="U41" i="24" s="1"/>
  <c r="G58" i="6"/>
  <c r="U51" i="24" s="1"/>
  <c r="G75" i="6"/>
  <c r="P77" i="24"/>
  <c r="B93" i="6"/>
  <c r="P85" i="24" s="1"/>
  <c r="B103" i="6"/>
  <c r="P95" i="24" s="1"/>
  <c r="B113" i="6"/>
  <c r="P105" i="24" s="1"/>
  <c r="B123" i="6"/>
  <c r="P115" i="24" s="1"/>
  <c r="B133" i="6"/>
  <c r="P125" i="24" s="1"/>
  <c r="B146" i="6"/>
  <c r="B150" i="6"/>
  <c r="P142" i="24" s="1"/>
  <c r="P78" i="24"/>
  <c r="P79" i="24"/>
  <c r="P80" i="24"/>
  <c r="P81" i="24"/>
  <c r="P82" i="24"/>
  <c r="P83" i="24"/>
  <c r="P84" i="24"/>
  <c r="P86" i="24"/>
  <c r="P87" i="24"/>
  <c r="P88" i="24"/>
  <c r="P89" i="24"/>
  <c r="P90" i="24"/>
  <c r="P91" i="24"/>
  <c r="P92" i="24"/>
  <c r="P93" i="24"/>
  <c r="P94" i="24"/>
  <c r="P96" i="24"/>
  <c r="P97" i="24"/>
  <c r="P98" i="24"/>
  <c r="P99" i="24"/>
  <c r="P100" i="24"/>
  <c r="P101" i="24"/>
  <c r="P102" i="24"/>
  <c r="P103" i="24"/>
  <c r="P104" i="24"/>
  <c r="P106" i="24"/>
  <c r="P107" i="24"/>
  <c r="P108" i="24"/>
  <c r="P109" i="24"/>
  <c r="P110" i="24"/>
  <c r="P111" i="24"/>
  <c r="P112" i="24"/>
  <c r="P113" i="24"/>
  <c r="P114" i="24"/>
  <c r="P116" i="24"/>
  <c r="P117" i="24"/>
  <c r="P118" i="24"/>
  <c r="P119" i="24"/>
  <c r="P120" i="24"/>
  <c r="P121" i="24"/>
  <c r="P122" i="24"/>
  <c r="P123" i="24"/>
  <c r="P124" i="24"/>
  <c r="P126" i="24"/>
  <c r="P127" i="24"/>
  <c r="P128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3" i="24"/>
  <c r="P144" i="24"/>
  <c r="P145" i="24"/>
  <c r="P146" i="24"/>
  <c r="P147" i="24"/>
  <c r="P148" i="24"/>
  <c r="P149" i="24"/>
  <c r="A150" i="24"/>
  <c r="A77" i="24"/>
  <c r="A78" i="24"/>
  <c r="A79" i="24"/>
  <c r="A80" i="24"/>
  <c r="A81" i="24"/>
  <c r="A82" i="24"/>
  <c r="A83" i="24"/>
  <c r="A84" i="24"/>
  <c r="A85" i="24"/>
  <c r="A86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76" i="24"/>
  <c r="A75" i="24"/>
  <c r="A74" i="24"/>
  <c r="A73" i="24"/>
  <c r="A72" i="24"/>
  <c r="A71" i="24"/>
  <c r="A70" i="24"/>
  <c r="A69" i="24"/>
  <c r="A68" i="24"/>
  <c r="A67" i="24"/>
  <c r="A66" i="24"/>
  <c r="A65" i="24"/>
  <c r="A64" i="24"/>
  <c r="Q3" i="24"/>
  <c r="R3" i="24"/>
  <c r="S3" i="24"/>
  <c r="Q4" i="24"/>
  <c r="R4" i="24"/>
  <c r="S4" i="24"/>
  <c r="T4" i="24"/>
  <c r="U4" i="24"/>
  <c r="Q5" i="24"/>
  <c r="R5" i="24"/>
  <c r="S5" i="24"/>
  <c r="T5" i="24"/>
  <c r="U5" i="24"/>
  <c r="Q6" i="24"/>
  <c r="R6" i="24"/>
  <c r="S6" i="24"/>
  <c r="T6" i="24"/>
  <c r="U6" i="24"/>
  <c r="Q7" i="24"/>
  <c r="R7" i="24"/>
  <c r="S7" i="24"/>
  <c r="T7" i="24"/>
  <c r="U7" i="24"/>
  <c r="Q8" i="24"/>
  <c r="R8" i="24"/>
  <c r="S8" i="24"/>
  <c r="T8" i="24"/>
  <c r="U8" i="24"/>
  <c r="Q9" i="24"/>
  <c r="R9" i="24"/>
  <c r="S9" i="24"/>
  <c r="T9" i="24"/>
  <c r="U9" i="24"/>
  <c r="Q10" i="24"/>
  <c r="R10" i="24"/>
  <c r="S10" i="24"/>
  <c r="T10" i="24"/>
  <c r="U10" i="24"/>
  <c r="S11" i="24"/>
  <c r="Q12" i="24"/>
  <c r="R12" i="24"/>
  <c r="S12" i="24"/>
  <c r="T12" i="24"/>
  <c r="U12" i="24"/>
  <c r="Q13" i="24"/>
  <c r="R13" i="24"/>
  <c r="S13" i="24"/>
  <c r="T13" i="24"/>
  <c r="U13" i="24"/>
  <c r="Q14" i="24"/>
  <c r="R14" i="24"/>
  <c r="S14" i="24"/>
  <c r="T14" i="24"/>
  <c r="Q15" i="24"/>
  <c r="R15" i="24"/>
  <c r="S15" i="24"/>
  <c r="T15" i="24"/>
  <c r="U15" i="24"/>
  <c r="Q16" i="24"/>
  <c r="R16" i="24"/>
  <c r="S16" i="24"/>
  <c r="T16" i="24"/>
  <c r="U16" i="24"/>
  <c r="Q17" i="24"/>
  <c r="R17" i="24"/>
  <c r="S17" i="24"/>
  <c r="T17" i="24"/>
  <c r="U17" i="24"/>
  <c r="Q18" i="24"/>
  <c r="R18" i="24"/>
  <c r="S18" i="24"/>
  <c r="T18" i="24"/>
  <c r="U18" i="24"/>
  <c r="Q19" i="24"/>
  <c r="R19" i="24"/>
  <c r="S19" i="24"/>
  <c r="T19" i="24"/>
  <c r="U19" i="24"/>
  <c r="Q20" i="24"/>
  <c r="R20" i="24"/>
  <c r="S20" i="24"/>
  <c r="T20" i="24"/>
  <c r="U20" i="24"/>
  <c r="Q21" i="24"/>
  <c r="S21" i="24"/>
  <c r="T21" i="24"/>
  <c r="Q22" i="24"/>
  <c r="R22" i="24"/>
  <c r="S22" i="24"/>
  <c r="T22" i="24"/>
  <c r="U22" i="24"/>
  <c r="Q23" i="24"/>
  <c r="R23" i="24"/>
  <c r="S23" i="24"/>
  <c r="T23" i="24"/>
  <c r="U23" i="24"/>
  <c r="Q24" i="24"/>
  <c r="R24" i="24"/>
  <c r="S24" i="24"/>
  <c r="T24" i="24"/>
  <c r="U24" i="24"/>
  <c r="Q25" i="24"/>
  <c r="R25" i="24"/>
  <c r="S25" i="24"/>
  <c r="T25" i="24"/>
  <c r="U25" i="24"/>
  <c r="Q26" i="24"/>
  <c r="R26" i="24"/>
  <c r="S26" i="24"/>
  <c r="T26" i="24"/>
  <c r="U26" i="24"/>
  <c r="Q27" i="24"/>
  <c r="R27" i="24"/>
  <c r="S27" i="24"/>
  <c r="T27" i="24"/>
  <c r="U27" i="24"/>
  <c r="Q28" i="24"/>
  <c r="R28" i="24"/>
  <c r="S28" i="24"/>
  <c r="T28" i="24"/>
  <c r="U28" i="24"/>
  <c r="Q29" i="24"/>
  <c r="R29" i="24"/>
  <c r="S29" i="24"/>
  <c r="T29" i="24"/>
  <c r="U29" i="24"/>
  <c r="Q30" i="24"/>
  <c r="R30" i="24"/>
  <c r="S30" i="24"/>
  <c r="T30" i="24"/>
  <c r="U30" i="24"/>
  <c r="Q31" i="24"/>
  <c r="R31" i="24"/>
  <c r="T31" i="24"/>
  <c r="U31" i="24"/>
  <c r="Q32" i="24"/>
  <c r="R32" i="24"/>
  <c r="S32" i="24"/>
  <c r="T32" i="24"/>
  <c r="U32" i="24"/>
  <c r="Q33" i="24"/>
  <c r="R33" i="24"/>
  <c r="S33" i="24"/>
  <c r="T33" i="24"/>
  <c r="U33" i="24"/>
  <c r="Q34" i="24"/>
  <c r="R34" i="24"/>
  <c r="S34" i="24"/>
  <c r="T34" i="24"/>
  <c r="U34" i="24"/>
  <c r="Q35" i="24"/>
  <c r="R35" i="24"/>
  <c r="S35" i="24"/>
  <c r="T35" i="24"/>
  <c r="U35" i="24"/>
  <c r="Q36" i="24"/>
  <c r="R36" i="24"/>
  <c r="S36" i="24"/>
  <c r="T36" i="24"/>
  <c r="U36" i="24"/>
  <c r="Q37" i="24"/>
  <c r="R37" i="24"/>
  <c r="S37" i="24"/>
  <c r="T37" i="24"/>
  <c r="U37" i="24"/>
  <c r="Q38" i="24"/>
  <c r="R38" i="24"/>
  <c r="S38" i="24"/>
  <c r="T38" i="24"/>
  <c r="U38" i="24"/>
  <c r="Q39" i="24"/>
  <c r="R39" i="24"/>
  <c r="S39" i="24"/>
  <c r="T39" i="24"/>
  <c r="U39" i="24"/>
  <c r="Q40" i="24"/>
  <c r="R40" i="24"/>
  <c r="S40" i="24"/>
  <c r="T40" i="24"/>
  <c r="U40" i="24"/>
  <c r="S41" i="24"/>
  <c r="T41" i="24"/>
  <c r="Q42" i="24"/>
  <c r="R42" i="24"/>
  <c r="S42" i="24"/>
  <c r="T42" i="24"/>
  <c r="U42" i="24"/>
  <c r="Q43" i="24"/>
  <c r="R43" i="24"/>
  <c r="S43" i="24"/>
  <c r="T43" i="24"/>
  <c r="U43" i="24"/>
  <c r="Q44" i="24"/>
  <c r="R44" i="24"/>
  <c r="S44" i="24"/>
  <c r="T44" i="24"/>
  <c r="U44" i="24"/>
  <c r="Q45" i="24"/>
  <c r="R45" i="24"/>
  <c r="S45" i="24"/>
  <c r="T45" i="24"/>
  <c r="U45" i="24"/>
  <c r="Q46" i="24"/>
  <c r="R46" i="24"/>
  <c r="S46" i="24"/>
  <c r="T46" i="24"/>
  <c r="U46" i="24"/>
  <c r="Q47" i="24"/>
  <c r="R47" i="24"/>
  <c r="S47" i="24"/>
  <c r="T47" i="24"/>
  <c r="U47" i="24"/>
  <c r="Q48" i="24"/>
  <c r="R48" i="24"/>
  <c r="S48" i="24"/>
  <c r="T48" i="24"/>
  <c r="U48" i="24"/>
  <c r="Q49" i="24"/>
  <c r="R49" i="24"/>
  <c r="S49" i="24"/>
  <c r="T49" i="24"/>
  <c r="U49" i="24"/>
  <c r="Q50" i="24"/>
  <c r="R50" i="24"/>
  <c r="S50" i="24"/>
  <c r="T50" i="24"/>
  <c r="U50" i="24"/>
  <c r="Q51" i="24"/>
  <c r="Q52" i="24"/>
  <c r="R52" i="24"/>
  <c r="S52" i="24"/>
  <c r="T52" i="24"/>
  <c r="U52" i="24"/>
  <c r="Q53" i="24"/>
  <c r="R53" i="24"/>
  <c r="S53" i="24"/>
  <c r="T53" i="24"/>
  <c r="U53" i="24"/>
  <c r="Q54" i="24"/>
  <c r="R54" i="24"/>
  <c r="S54" i="24"/>
  <c r="T54" i="24"/>
  <c r="U54" i="24"/>
  <c r="R55" i="24"/>
  <c r="S55" i="24"/>
  <c r="T55" i="24"/>
  <c r="Q56" i="24"/>
  <c r="R56" i="24"/>
  <c r="S56" i="24"/>
  <c r="T56" i="24"/>
  <c r="U56" i="24"/>
  <c r="Q57" i="24"/>
  <c r="R57" i="24"/>
  <c r="S57" i="24"/>
  <c r="T57" i="24"/>
  <c r="U57" i="24"/>
  <c r="Q58" i="24"/>
  <c r="R58" i="24"/>
  <c r="S58" i="24"/>
  <c r="T58" i="24"/>
  <c r="U58" i="24"/>
  <c r="Q59" i="24"/>
  <c r="R59" i="24"/>
  <c r="S59" i="24"/>
  <c r="T59" i="24"/>
  <c r="U59" i="24"/>
  <c r="Q60" i="24"/>
  <c r="R60" i="24"/>
  <c r="S60" i="24"/>
  <c r="T60" i="24"/>
  <c r="U60" i="24"/>
  <c r="Q61" i="24"/>
  <c r="R61" i="24"/>
  <c r="S61" i="24"/>
  <c r="T61" i="24"/>
  <c r="U61" i="24"/>
  <c r="Q62" i="24"/>
  <c r="R62" i="24"/>
  <c r="S62" i="24"/>
  <c r="T62" i="24"/>
  <c r="U62" i="24"/>
  <c r="Q63" i="24"/>
  <c r="R63" i="24"/>
  <c r="S63" i="24"/>
  <c r="T63" i="24"/>
  <c r="U63" i="24"/>
  <c r="T64" i="24"/>
  <c r="U64" i="24"/>
  <c r="Q65" i="24"/>
  <c r="R65" i="24"/>
  <c r="S65" i="24"/>
  <c r="T65" i="24"/>
  <c r="U65" i="24"/>
  <c r="Q66" i="24"/>
  <c r="R66" i="24"/>
  <c r="S66" i="24"/>
  <c r="T66" i="24"/>
  <c r="U66" i="24"/>
  <c r="Q67" i="24"/>
  <c r="R67" i="24"/>
  <c r="S67" i="24"/>
  <c r="T67" i="24"/>
  <c r="U67" i="24"/>
  <c r="T68" i="24"/>
  <c r="U68" i="24"/>
  <c r="Q69" i="24"/>
  <c r="R69" i="24"/>
  <c r="S69" i="24"/>
  <c r="T69" i="24"/>
  <c r="U69" i="24"/>
  <c r="Q70" i="24"/>
  <c r="R70" i="24"/>
  <c r="S70" i="24"/>
  <c r="T70" i="24"/>
  <c r="U70" i="24"/>
  <c r="Q71" i="24"/>
  <c r="R71" i="24"/>
  <c r="S71" i="24"/>
  <c r="T71" i="24"/>
  <c r="U71" i="24"/>
  <c r="Q72" i="24"/>
  <c r="R72" i="24"/>
  <c r="S72" i="24"/>
  <c r="T72" i="24"/>
  <c r="U72" i="24"/>
  <c r="Q73" i="24"/>
  <c r="R73" i="24"/>
  <c r="S73" i="24"/>
  <c r="T73" i="24"/>
  <c r="U73" i="24"/>
  <c r="Q74" i="24"/>
  <c r="R74" i="24"/>
  <c r="S74" i="24"/>
  <c r="T74" i="24"/>
  <c r="U74" i="24"/>
  <c r="Q75" i="24"/>
  <c r="R75" i="24"/>
  <c r="S75" i="24"/>
  <c r="T75" i="24"/>
  <c r="U75" i="24"/>
  <c r="P3" i="24"/>
  <c r="P4" i="24"/>
  <c r="P5" i="24"/>
  <c r="P6" i="24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3" i="24"/>
  <c r="P74" i="24"/>
  <c r="P75" i="24"/>
  <c r="A16" i="24"/>
  <c r="A8" i="24"/>
  <c r="A2" i="18"/>
  <c r="A9" i="18"/>
  <c r="A39" i="18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5" i="24"/>
  <c r="A14" i="24"/>
  <c r="A13" i="24"/>
  <c r="A12" i="24"/>
  <c r="A11" i="24"/>
  <c r="A10" i="24"/>
  <c r="A9" i="24"/>
  <c r="A7" i="24"/>
  <c r="A6" i="24"/>
  <c r="A5" i="24"/>
  <c r="A4" i="24"/>
  <c r="A3" i="24"/>
  <c r="A2" i="24"/>
  <c r="U3" i="20"/>
  <c r="U4" i="20"/>
  <c r="U5" i="20"/>
  <c r="U6" i="20"/>
  <c r="U7" i="20"/>
  <c r="U8" i="20"/>
  <c r="U9" i="20"/>
  <c r="U10" i="20"/>
  <c r="U11" i="20"/>
  <c r="U12" i="20"/>
  <c r="U13" i="20"/>
  <c r="U14" i="20"/>
  <c r="U15" i="20"/>
  <c r="U16" i="20"/>
  <c r="U17" i="20"/>
  <c r="U18" i="20"/>
  <c r="U19" i="20"/>
  <c r="U20" i="20"/>
  <c r="U21" i="20"/>
  <c r="U22" i="20"/>
  <c r="U23" i="20"/>
  <c r="U24" i="20"/>
  <c r="U25" i="20"/>
  <c r="U26" i="20"/>
  <c r="U27" i="20"/>
  <c r="U28" i="20"/>
  <c r="U30" i="20"/>
  <c r="U31" i="20"/>
  <c r="U32" i="20"/>
  <c r="U33" i="20"/>
  <c r="U38" i="20"/>
  <c r="U41" i="20"/>
  <c r="U42" i="20"/>
  <c r="U45" i="20"/>
  <c r="U39" i="20"/>
  <c r="U40" i="20"/>
  <c r="U43" i="20"/>
  <c r="U44" i="20"/>
  <c r="G54" i="5"/>
  <c r="U46" i="20" s="1"/>
  <c r="U49" i="20"/>
  <c r="U47" i="20"/>
  <c r="U48" i="20"/>
  <c r="U50" i="20"/>
  <c r="U51" i="20"/>
  <c r="U53" i="20"/>
  <c r="U54" i="20"/>
  <c r="U55" i="20"/>
  <c r="G67" i="5"/>
  <c r="U57" i="20" s="1"/>
  <c r="U58" i="20"/>
  <c r="U60" i="20"/>
  <c r="Q3" i="20"/>
  <c r="R3" i="20"/>
  <c r="S3" i="20"/>
  <c r="T3" i="20"/>
  <c r="Q4" i="20"/>
  <c r="R4" i="20"/>
  <c r="S4" i="20"/>
  <c r="T4" i="20"/>
  <c r="Q5" i="20"/>
  <c r="R5" i="20"/>
  <c r="S5" i="20"/>
  <c r="T5" i="20"/>
  <c r="Q6" i="20"/>
  <c r="R6" i="20"/>
  <c r="S6" i="20"/>
  <c r="T6" i="20"/>
  <c r="Q7" i="20"/>
  <c r="R7" i="20"/>
  <c r="S7" i="20"/>
  <c r="T7" i="20"/>
  <c r="Q8" i="20"/>
  <c r="R8" i="20"/>
  <c r="S8" i="20"/>
  <c r="T8" i="20"/>
  <c r="Q9" i="20"/>
  <c r="R9" i="20"/>
  <c r="S9" i="20"/>
  <c r="T9" i="20"/>
  <c r="C16" i="5"/>
  <c r="Q10" i="20" s="1"/>
  <c r="D16" i="5"/>
  <c r="R10" i="20" s="1"/>
  <c r="E16" i="5"/>
  <c r="S10" i="20" s="1"/>
  <c r="F16" i="5"/>
  <c r="T10" i="20" s="1"/>
  <c r="Q11" i="20"/>
  <c r="R11" i="20"/>
  <c r="S11" i="20"/>
  <c r="T11" i="20"/>
  <c r="Q12" i="20"/>
  <c r="R12" i="20"/>
  <c r="S12" i="20"/>
  <c r="T12" i="20"/>
  <c r="Q13" i="20"/>
  <c r="R13" i="20"/>
  <c r="S13" i="20"/>
  <c r="T13" i="20"/>
  <c r="Q14" i="20"/>
  <c r="R14" i="20"/>
  <c r="S14" i="20"/>
  <c r="T14" i="20"/>
  <c r="Q15" i="20"/>
  <c r="R15" i="20"/>
  <c r="S15" i="20"/>
  <c r="T15" i="20"/>
  <c r="Q16" i="20"/>
  <c r="R16" i="20"/>
  <c r="S16" i="20"/>
  <c r="T16" i="20"/>
  <c r="Q17" i="20"/>
  <c r="R17" i="20"/>
  <c r="S17" i="20"/>
  <c r="T17" i="20"/>
  <c r="Q18" i="20"/>
  <c r="R18" i="20"/>
  <c r="S18" i="20"/>
  <c r="T18" i="20"/>
  <c r="Q19" i="20"/>
  <c r="R19" i="20"/>
  <c r="S19" i="20"/>
  <c r="T19" i="20"/>
  <c r="Q20" i="20"/>
  <c r="R20" i="20"/>
  <c r="S20" i="20"/>
  <c r="T20" i="20"/>
  <c r="Q21" i="20"/>
  <c r="R21" i="20"/>
  <c r="S21" i="20"/>
  <c r="T21" i="20"/>
  <c r="C28" i="5"/>
  <c r="Q22" i="20"/>
  <c r="D28" i="5"/>
  <c r="R22" i="20" s="1"/>
  <c r="E28" i="5"/>
  <c r="S22" i="20" s="1"/>
  <c r="F28" i="5"/>
  <c r="T22" i="20" s="1"/>
  <c r="Q23" i="20"/>
  <c r="R23" i="20"/>
  <c r="S23" i="20"/>
  <c r="T23" i="20"/>
  <c r="Q24" i="20"/>
  <c r="R24" i="20"/>
  <c r="S24" i="20"/>
  <c r="T24" i="20"/>
  <c r="Q25" i="20"/>
  <c r="R25" i="20"/>
  <c r="S25" i="20"/>
  <c r="T25" i="20"/>
  <c r="Q26" i="20"/>
  <c r="R26" i="20"/>
  <c r="S26" i="20"/>
  <c r="T26" i="20"/>
  <c r="Q27" i="20"/>
  <c r="R27" i="20"/>
  <c r="S27" i="20"/>
  <c r="T27" i="20"/>
  <c r="Q28" i="20"/>
  <c r="R28" i="20"/>
  <c r="S28" i="20"/>
  <c r="T28" i="20"/>
  <c r="Q29" i="20"/>
  <c r="S29" i="20"/>
  <c r="T29" i="20"/>
  <c r="Q30" i="20"/>
  <c r="R30" i="20"/>
  <c r="S30" i="20"/>
  <c r="T30" i="20"/>
  <c r="C37" i="5"/>
  <c r="Q31" i="20" s="1"/>
  <c r="D37" i="5"/>
  <c r="R31" i="20" s="1"/>
  <c r="E37" i="5"/>
  <c r="S31" i="20" s="1"/>
  <c r="F37" i="5"/>
  <c r="T31" i="20" s="1"/>
  <c r="Q32" i="20"/>
  <c r="R32" i="20"/>
  <c r="S32" i="20"/>
  <c r="T32" i="20"/>
  <c r="Q33" i="20"/>
  <c r="R33" i="20"/>
  <c r="S33" i="20"/>
  <c r="T33" i="20"/>
  <c r="C45" i="5"/>
  <c r="Q37" i="20" s="1"/>
  <c r="D45" i="5"/>
  <c r="R37" i="20" s="1"/>
  <c r="E45" i="5"/>
  <c r="S37" i="20" s="1"/>
  <c r="F45" i="5"/>
  <c r="T37" i="20" s="1"/>
  <c r="Q38" i="20"/>
  <c r="R38" i="20"/>
  <c r="S38" i="20"/>
  <c r="T38" i="20"/>
  <c r="Q39" i="20"/>
  <c r="R39" i="20"/>
  <c r="S39" i="20"/>
  <c r="T39" i="20"/>
  <c r="Q40" i="20"/>
  <c r="R40" i="20"/>
  <c r="S40" i="20"/>
  <c r="T40" i="20"/>
  <c r="Q41" i="20"/>
  <c r="R41" i="20"/>
  <c r="S41" i="20"/>
  <c r="T41" i="20"/>
  <c r="Q42" i="20"/>
  <c r="R42" i="20"/>
  <c r="S42" i="20"/>
  <c r="T42" i="20"/>
  <c r="Q43" i="20"/>
  <c r="R43" i="20"/>
  <c r="S43" i="20"/>
  <c r="T43" i="20"/>
  <c r="Q44" i="20"/>
  <c r="R44" i="20"/>
  <c r="S44" i="20"/>
  <c r="T44" i="20"/>
  <c r="Q45" i="20"/>
  <c r="R45" i="20"/>
  <c r="S45" i="20"/>
  <c r="T45" i="20"/>
  <c r="C54" i="5"/>
  <c r="Q46" i="20" s="1"/>
  <c r="D54" i="5"/>
  <c r="E54" i="5"/>
  <c r="S46" i="20" s="1"/>
  <c r="F54" i="5"/>
  <c r="T46" i="20" s="1"/>
  <c r="Q47" i="20"/>
  <c r="R47" i="20"/>
  <c r="S47" i="20"/>
  <c r="T47" i="20"/>
  <c r="Q48" i="20"/>
  <c r="R48" i="20"/>
  <c r="S48" i="20"/>
  <c r="T48" i="20"/>
  <c r="Q49" i="20"/>
  <c r="R49" i="20"/>
  <c r="S49" i="20"/>
  <c r="T49" i="20"/>
  <c r="Q50" i="20"/>
  <c r="R50" i="20"/>
  <c r="S50" i="20"/>
  <c r="T50" i="20"/>
  <c r="Q51" i="20"/>
  <c r="R51" i="20"/>
  <c r="S51" i="20"/>
  <c r="T51" i="20"/>
  <c r="Q52" i="20"/>
  <c r="R52" i="20"/>
  <c r="S52" i="20"/>
  <c r="T52" i="20"/>
  <c r="Q53" i="20"/>
  <c r="R53" i="20"/>
  <c r="S53" i="20"/>
  <c r="T53" i="20"/>
  <c r="Q54" i="20"/>
  <c r="R54" i="20"/>
  <c r="S54" i="20"/>
  <c r="T54" i="20"/>
  <c r="Q55" i="20"/>
  <c r="R55" i="20"/>
  <c r="S55" i="20"/>
  <c r="T55" i="20"/>
  <c r="C67" i="5"/>
  <c r="Q57" i="20" s="1"/>
  <c r="D67" i="5"/>
  <c r="R57" i="20" s="1"/>
  <c r="E67" i="5"/>
  <c r="S57" i="20"/>
  <c r="F67" i="5"/>
  <c r="T57" i="20" s="1"/>
  <c r="Q58" i="20"/>
  <c r="R58" i="20"/>
  <c r="S58" i="20"/>
  <c r="T58" i="20"/>
  <c r="Q60" i="20"/>
  <c r="R60" i="20"/>
  <c r="S60" i="20"/>
  <c r="T60" i="20"/>
  <c r="Q61" i="20"/>
  <c r="R61" i="20"/>
  <c r="S61" i="20"/>
  <c r="T61" i="20"/>
  <c r="C75" i="5"/>
  <c r="Q62" i="20" s="1"/>
  <c r="D75" i="5"/>
  <c r="R62" i="20" s="1"/>
  <c r="E75" i="5"/>
  <c r="S62" i="20" s="1"/>
  <c r="F75" i="5"/>
  <c r="T62" i="20" s="1"/>
  <c r="P61" i="20"/>
  <c r="B75" i="5"/>
  <c r="P62" i="20" s="1"/>
  <c r="P60" i="20"/>
  <c r="P58" i="20"/>
  <c r="B67" i="5"/>
  <c r="P57" i="20" s="1"/>
  <c r="B45" i="5"/>
  <c r="B54" i="5"/>
  <c r="P46" i="20" s="1"/>
  <c r="P38" i="20"/>
  <c r="P39" i="20"/>
  <c r="P40" i="20"/>
  <c r="P41" i="20"/>
  <c r="P42" i="20"/>
  <c r="P43" i="20"/>
  <c r="P44" i="20"/>
  <c r="P45" i="20"/>
  <c r="P47" i="20"/>
  <c r="P48" i="20"/>
  <c r="P49" i="20"/>
  <c r="P50" i="20"/>
  <c r="P51" i="20"/>
  <c r="P52" i="20"/>
  <c r="P53" i="20"/>
  <c r="P54" i="20"/>
  <c r="P55" i="20"/>
  <c r="B16" i="5"/>
  <c r="P10" i="20" s="1"/>
  <c r="B28" i="5"/>
  <c r="P22" i="20" s="1"/>
  <c r="P29" i="20"/>
  <c r="B37" i="5"/>
  <c r="P31" i="20" s="1"/>
  <c r="P32" i="20"/>
  <c r="P33" i="20"/>
  <c r="P4" i="20"/>
  <c r="P5" i="20"/>
  <c r="P6" i="20"/>
  <c r="P7" i="20"/>
  <c r="P8" i="20"/>
  <c r="P9" i="20"/>
  <c r="P11" i="20"/>
  <c r="P12" i="20"/>
  <c r="P13" i="20"/>
  <c r="P14" i="20"/>
  <c r="P15" i="20"/>
  <c r="P16" i="20"/>
  <c r="P17" i="20"/>
  <c r="P18" i="20"/>
  <c r="P19" i="20"/>
  <c r="P20" i="20"/>
  <c r="P21" i="20"/>
  <c r="P23" i="20"/>
  <c r="P24" i="20"/>
  <c r="P25" i="20"/>
  <c r="P26" i="20"/>
  <c r="P27" i="20"/>
  <c r="P28" i="20"/>
  <c r="P30" i="20"/>
  <c r="P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A2" i="8"/>
  <c r="F19" i="1"/>
  <c r="Q67" i="15" s="1"/>
  <c r="D20" i="23"/>
  <c r="E6" i="1" s="1"/>
  <c r="F18" i="23"/>
  <c r="K6" i="3" s="1"/>
  <c r="E18" i="23"/>
  <c r="J6" i="3" s="1"/>
  <c r="D18" i="23"/>
  <c r="I6" i="3" s="1"/>
  <c r="E5" i="12"/>
  <c r="C5" i="12"/>
  <c r="I25" i="23"/>
  <c r="D23" i="23"/>
  <c r="I23" i="23"/>
  <c r="G6" i="11" s="1"/>
  <c r="H23" i="23"/>
  <c r="F6" i="11" s="1"/>
  <c r="G23" i="23"/>
  <c r="E6" i="11" s="1"/>
  <c r="F23" i="23"/>
  <c r="D6" i="10" s="1"/>
  <c r="E23" i="23"/>
  <c r="C6" i="11" s="1"/>
  <c r="G6" i="10"/>
  <c r="G5" i="13"/>
  <c r="G5" i="12"/>
  <c r="C11" i="23"/>
  <c r="A2" i="12" s="1"/>
  <c r="A5" i="9"/>
  <c r="A5" i="8"/>
  <c r="A5" i="7"/>
  <c r="A5" i="6"/>
  <c r="A4" i="5"/>
  <c r="A4" i="4"/>
  <c r="A4" i="3"/>
  <c r="A4" i="2"/>
  <c r="A4" i="1"/>
  <c r="J14" i="3"/>
  <c r="X4" i="17" s="1"/>
  <c r="I14" i="3"/>
  <c r="W4" i="17" s="1"/>
  <c r="I8" i="3"/>
  <c r="W3" i="17" s="1"/>
  <c r="H14" i="3"/>
  <c r="V4" i="17" s="1"/>
  <c r="G14" i="3"/>
  <c r="U4" i="17" s="1"/>
  <c r="E14" i="3"/>
  <c r="J8" i="3"/>
  <c r="H8" i="3"/>
  <c r="V3" i="17" s="1"/>
  <c r="G8" i="3"/>
  <c r="U3" i="17" s="1"/>
  <c r="E8" i="3"/>
  <c r="S3" i="17" s="1"/>
  <c r="F41" i="2"/>
  <c r="T17" i="16" s="1"/>
  <c r="E41" i="2"/>
  <c r="S17" i="16" s="1"/>
  <c r="D41" i="2"/>
  <c r="R17" i="16" s="1"/>
  <c r="C41" i="2"/>
  <c r="Q17" i="16" s="1"/>
  <c r="H27" i="2"/>
  <c r="G27" i="2"/>
  <c r="U15" i="16" s="1"/>
  <c r="F27" i="2"/>
  <c r="T15" i="16" s="1"/>
  <c r="E27" i="2"/>
  <c r="S15" i="16" s="1"/>
  <c r="D27" i="2"/>
  <c r="R15" i="16" s="1"/>
  <c r="C27" i="2"/>
  <c r="Q15" i="16" s="1"/>
  <c r="B41" i="2"/>
  <c r="P17" i="16" s="1"/>
  <c r="B27" i="2"/>
  <c r="P15" i="16" s="1"/>
  <c r="H22" i="2"/>
  <c r="V14" i="16" s="1"/>
  <c r="G22" i="2"/>
  <c r="U14" i="16" s="1"/>
  <c r="F22" i="2"/>
  <c r="E22" i="2"/>
  <c r="T14" i="16" s="1"/>
  <c r="D22" i="2"/>
  <c r="R14" i="16" s="1"/>
  <c r="C22" i="2"/>
  <c r="Q14" i="16" s="1"/>
  <c r="B22" i="2"/>
  <c r="P14" i="16" s="1"/>
  <c r="A9" i="20"/>
  <c r="A10" i="20"/>
  <c r="A11" i="20"/>
  <c r="A10" i="18"/>
  <c r="A11" i="18"/>
  <c r="A43" i="20"/>
  <c r="A42" i="20"/>
  <c r="B70" i="4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B40" i="4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8" i="20"/>
  <c r="A7" i="20"/>
  <c r="A6" i="20"/>
  <c r="A5" i="20"/>
  <c r="A4" i="20"/>
  <c r="A3" i="20"/>
  <c r="A2" i="20"/>
  <c r="D17" i="4"/>
  <c r="R9" i="18" s="1"/>
  <c r="B68" i="4"/>
  <c r="B64" i="4"/>
  <c r="B63" i="4"/>
  <c r="P32" i="18" s="1"/>
  <c r="B55" i="4"/>
  <c r="B53" i="4"/>
  <c r="P30" i="18" s="1"/>
  <c r="B49" i="4"/>
  <c r="B48" i="4"/>
  <c r="P26" i="18" s="1"/>
  <c r="B37" i="4"/>
  <c r="B8" i="4"/>
  <c r="B29" i="4"/>
  <c r="P15" i="18" s="1"/>
  <c r="B17" i="4"/>
  <c r="B13" i="4"/>
  <c r="P6" i="18" s="1"/>
  <c r="Q3" i="18"/>
  <c r="R3" i="18"/>
  <c r="Q4" i="18"/>
  <c r="R4" i="18"/>
  <c r="Q7" i="18"/>
  <c r="R7" i="18"/>
  <c r="Q8" i="18"/>
  <c r="R8" i="18"/>
  <c r="Q10" i="18"/>
  <c r="R10" i="18"/>
  <c r="Q11" i="18"/>
  <c r="R11" i="18"/>
  <c r="Q16" i="18"/>
  <c r="R16" i="18"/>
  <c r="Q17" i="18"/>
  <c r="R17" i="18"/>
  <c r="Q20" i="18"/>
  <c r="R20" i="18"/>
  <c r="Q21" i="18"/>
  <c r="R21" i="18"/>
  <c r="Q23" i="18"/>
  <c r="R23" i="18"/>
  <c r="Q24" i="18"/>
  <c r="R24" i="18"/>
  <c r="Q28" i="18"/>
  <c r="R28" i="18"/>
  <c r="Q29" i="18"/>
  <c r="R29" i="18"/>
  <c r="Q34" i="18"/>
  <c r="R34" i="18"/>
  <c r="Q35" i="18"/>
  <c r="R35" i="18"/>
  <c r="A38" i="18"/>
  <c r="P33" i="18"/>
  <c r="P34" i="18"/>
  <c r="P35" i="18"/>
  <c r="P28" i="18"/>
  <c r="P29" i="18"/>
  <c r="P20" i="18"/>
  <c r="P21" i="18"/>
  <c r="P22" i="18"/>
  <c r="P23" i="18"/>
  <c r="P24" i="18"/>
  <c r="P16" i="18"/>
  <c r="P17" i="18"/>
  <c r="P7" i="18"/>
  <c r="P8" i="18"/>
  <c r="P3" i="18"/>
  <c r="P4" i="18"/>
  <c r="P5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8" i="18"/>
  <c r="A7" i="18"/>
  <c r="A6" i="18"/>
  <c r="A5" i="18"/>
  <c r="A4" i="18"/>
  <c r="A3" i="18"/>
  <c r="A5" i="17"/>
  <c r="A4" i="17"/>
  <c r="A3" i="17"/>
  <c r="A2" i="17"/>
  <c r="V5" i="16"/>
  <c r="V6" i="16"/>
  <c r="V7" i="16"/>
  <c r="V9" i="16"/>
  <c r="V10" i="16"/>
  <c r="V11" i="16"/>
  <c r="Q5" i="16"/>
  <c r="R5" i="16"/>
  <c r="S5" i="16"/>
  <c r="T5" i="16"/>
  <c r="U5" i="16"/>
  <c r="Q6" i="16"/>
  <c r="R6" i="16"/>
  <c r="S6" i="16"/>
  <c r="T6" i="16"/>
  <c r="U6" i="16"/>
  <c r="Q7" i="16"/>
  <c r="R7" i="16"/>
  <c r="S7" i="16"/>
  <c r="T7" i="16"/>
  <c r="U7" i="16"/>
  <c r="Q9" i="16"/>
  <c r="R9" i="16"/>
  <c r="S9" i="16"/>
  <c r="T9" i="16"/>
  <c r="U9" i="16"/>
  <c r="Q10" i="16"/>
  <c r="R10" i="16"/>
  <c r="S10" i="16"/>
  <c r="T10" i="16"/>
  <c r="U10" i="16"/>
  <c r="Q11" i="16"/>
  <c r="R11" i="16"/>
  <c r="S11" i="16"/>
  <c r="T11" i="16"/>
  <c r="U11" i="16"/>
  <c r="T12" i="16"/>
  <c r="P12" i="16"/>
  <c r="P5" i="16"/>
  <c r="P6" i="16"/>
  <c r="P7" i="16"/>
  <c r="P9" i="16"/>
  <c r="P10" i="16"/>
  <c r="P11" i="16"/>
  <c r="A17" i="16"/>
  <c r="A16" i="16"/>
  <c r="A15" i="16"/>
  <c r="A14" i="16"/>
  <c r="A13" i="16"/>
  <c r="A12" i="16"/>
  <c r="A8" i="16"/>
  <c r="A9" i="16"/>
  <c r="A10" i="16"/>
  <c r="A11" i="16"/>
  <c r="A7" i="16"/>
  <c r="A6" i="16"/>
  <c r="A5" i="16"/>
  <c r="A4" i="16"/>
  <c r="A3" i="16"/>
  <c r="A2" i="16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Q97" i="15"/>
  <c r="Q98" i="15"/>
  <c r="Q99" i="15"/>
  <c r="Q100" i="15"/>
  <c r="Q101" i="15"/>
  <c r="Q102" i="15"/>
  <c r="F57" i="1"/>
  <c r="Q103" i="15" s="1"/>
  <c r="F9" i="1"/>
  <c r="Q57" i="15" s="1"/>
  <c r="Q76" i="15"/>
  <c r="F31" i="1"/>
  <c r="Q80" i="15" s="1"/>
  <c r="F38" i="1"/>
  <c r="Q87" i="15" s="1"/>
  <c r="F42" i="1"/>
  <c r="Q91" i="15" s="1"/>
  <c r="F63" i="1"/>
  <c r="Q106" i="15" s="1"/>
  <c r="Q108" i="15"/>
  <c r="Q109" i="15"/>
  <c r="F68" i="1"/>
  <c r="Q110" i="15" s="1"/>
  <c r="Q111" i="15"/>
  <c r="Q112" i="15"/>
  <c r="Q113" i="15"/>
  <c r="Q114" i="15"/>
  <c r="Q115" i="15"/>
  <c r="F75" i="1"/>
  <c r="Q116" i="15" s="1"/>
  <c r="Q117" i="15"/>
  <c r="Q118" i="15"/>
  <c r="E9" i="1"/>
  <c r="P57" i="15" s="1"/>
  <c r="P76" i="15"/>
  <c r="E31" i="1"/>
  <c r="P80" i="15" s="1"/>
  <c r="E38" i="1"/>
  <c r="P87" i="15" s="1"/>
  <c r="E42" i="1"/>
  <c r="P91" i="15" s="1"/>
  <c r="E57" i="1"/>
  <c r="P103" i="15" s="1"/>
  <c r="E68" i="1"/>
  <c r="P110" i="15" s="1"/>
  <c r="E75" i="1"/>
  <c r="P116" i="15" s="1"/>
  <c r="P117" i="15"/>
  <c r="P118" i="15"/>
  <c r="P111" i="15"/>
  <c r="P112" i="15"/>
  <c r="P113" i="15"/>
  <c r="P114" i="15"/>
  <c r="P115" i="15"/>
  <c r="P107" i="15"/>
  <c r="P108" i="15"/>
  <c r="P109" i="15"/>
  <c r="P98" i="15"/>
  <c r="P99" i="15"/>
  <c r="P100" i="15"/>
  <c r="P101" i="15"/>
  <c r="P102" i="15"/>
  <c r="P97" i="15"/>
  <c r="P77" i="15"/>
  <c r="Q77" i="15"/>
  <c r="P78" i="15"/>
  <c r="Q78" i="15"/>
  <c r="P79" i="15"/>
  <c r="Q79" i="15"/>
  <c r="P81" i="15"/>
  <c r="Q81" i="15"/>
  <c r="P82" i="15"/>
  <c r="Q82" i="15"/>
  <c r="P83" i="15"/>
  <c r="Q83" i="15"/>
  <c r="P84" i="15"/>
  <c r="Q84" i="15"/>
  <c r="P85" i="15"/>
  <c r="Q85" i="15"/>
  <c r="P86" i="15"/>
  <c r="Q86" i="15"/>
  <c r="P88" i="15"/>
  <c r="Q88" i="15"/>
  <c r="P89" i="15"/>
  <c r="Q89" i="15"/>
  <c r="P90" i="15"/>
  <c r="Q90" i="15"/>
  <c r="P92" i="15"/>
  <c r="Q92" i="15"/>
  <c r="P93" i="15"/>
  <c r="Q93" i="15"/>
  <c r="P94" i="15"/>
  <c r="Q94" i="15"/>
  <c r="Q75" i="15"/>
  <c r="P75" i="15"/>
  <c r="P58" i="15"/>
  <c r="Q58" i="15"/>
  <c r="P59" i="15"/>
  <c r="Q59" i="15"/>
  <c r="P60" i="15"/>
  <c r="Q60" i="15"/>
  <c r="P61" i="15"/>
  <c r="Q61" i="15"/>
  <c r="P62" i="15"/>
  <c r="Q62" i="15"/>
  <c r="P63" i="15"/>
  <c r="Q63" i="15"/>
  <c r="P64" i="15"/>
  <c r="Q64" i="15"/>
  <c r="P65" i="15"/>
  <c r="Q65" i="15"/>
  <c r="P66" i="15"/>
  <c r="Q66" i="15"/>
  <c r="P68" i="15"/>
  <c r="Q68" i="15"/>
  <c r="P69" i="15"/>
  <c r="Q69" i="15"/>
  <c r="P70" i="15"/>
  <c r="Q70" i="15"/>
  <c r="P74" i="15"/>
  <c r="Q74" i="15"/>
  <c r="Q33" i="15"/>
  <c r="P33" i="15"/>
  <c r="A33" i="15"/>
  <c r="A55" i="15"/>
  <c r="C9" i="1"/>
  <c r="Q4" i="15" s="1"/>
  <c r="C17" i="1"/>
  <c r="C25" i="1"/>
  <c r="Q20" i="15" s="1"/>
  <c r="C31" i="1"/>
  <c r="Q26" i="15" s="1"/>
  <c r="C38" i="1"/>
  <c r="C41" i="1"/>
  <c r="Q37" i="15" s="1"/>
  <c r="C60" i="1"/>
  <c r="Q53" i="15" s="1"/>
  <c r="B60" i="1"/>
  <c r="P53" i="15" s="1"/>
  <c r="P45" i="15"/>
  <c r="Q45" i="15"/>
  <c r="P46" i="15"/>
  <c r="Q46" i="15"/>
  <c r="P47" i="15"/>
  <c r="Q47" i="15"/>
  <c r="P48" i="15"/>
  <c r="Q48" i="15"/>
  <c r="P49" i="15"/>
  <c r="Q49" i="15"/>
  <c r="P50" i="15"/>
  <c r="Q50" i="15"/>
  <c r="P51" i="15"/>
  <c r="Q51" i="15"/>
  <c r="P52" i="15"/>
  <c r="Q52" i="15"/>
  <c r="Q44" i="15"/>
  <c r="P44" i="15"/>
  <c r="Q5" i="15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1" i="15"/>
  <c r="Q22" i="15"/>
  <c r="Q23" i="15"/>
  <c r="Q24" i="15"/>
  <c r="Q25" i="15"/>
  <c r="Q27" i="15"/>
  <c r="Q28" i="15"/>
  <c r="Q29" i="15"/>
  <c r="Q30" i="15"/>
  <c r="Q31" i="15"/>
  <c r="Q32" i="15"/>
  <c r="Q34" i="15"/>
  <c r="Q35" i="15"/>
  <c r="Q36" i="15"/>
  <c r="Q38" i="15"/>
  <c r="Q39" i="15"/>
  <c r="Q40" i="15"/>
  <c r="Q41" i="15"/>
  <c r="B17" i="1"/>
  <c r="P12" i="15" s="1"/>
  <c r="P13" i="15"/>
  <c r="P14" i="15"/>
  <c r="P15" i="15"/>
  <c r="P16" i="15"/>
  <c r="P17" i="15"/>
  <c r="P18" i="15"/>
  <c r="P19" i="15"/>
  <c r="B25" i="1"/>
  <c r="P20" i="15" s="1"/>
  <c r="P21" i="15"/>
  <c r="P22" i="15"/>
  <c r="P23" i="15"/>
  <c r="P24" i="15"/>
  <c r="P25" i="15"/>
  <c r="B31" i="1"/>
  <c r="P26" i="15" s="1"/>
  <c r="P27" i="15"/>
  <c r="P28" i="15"/>
  <c r="P29" i="15"/>
  <c r="P30" i="15"/>
  <c r="P31" i="15"/>
  <c r="P32" i="15"/>
  <c r="B38" i="1"/>
  <c r="P34" i="15" s="1"/>
  <c r="P35" i="15"/>
  <c r="P36" i="15"/>
  <c r="B41" i="1"/>
  <c r="P37" i="15"/>
  <c r="P38" i="15"/>
  <c r="P39" i="15"/>
  <c r="P40" i="15"/>
  <c r="P41" i="15"/>
  <c r="P5" i="15"/>
  <c r="P6" i="15"/>
  <c r="P7" i="15"/>
  <c r="P8" i="15"/>
  <c r="P9" i="15"/>
  <c r="P10" i="15"/>
  <c r="P11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3" i="15"/>
  <c r="A4" i="15"/>
  <c r="A5" i="15"/>
  <c r="A6" i="15"/>
  <c r="A7" i="15"/>
  <c r="A8" i="15"/>
  <c r="A9" i="15"/>
  <c r="A10" i="15"/>
  <c r="A2" i="15"/>
  <c r="C70" i="4"/>
  <c r="Q37" i="18" s="1"/>
  <c r="D70" i="4"/>
  <c r="R37" i="18" s="1"/>
  <c r="C68" i="4"/>
  <c r="Q36" i="18" s="1"/>
  <c r="D68" i="4"/>
  <c r="R36" i="18" s="1"/>
  <c r="C64" i="4"/>
  <c r="Q33" i="18" s="1"/>
  <c r="D64" i="4"/>
  <c r="R33" i="18" s="1"/>
  <c r="C63" i="4"/>
  <c r="Q32" i="18" s="1"/>
  <c r="D63" i="4"/>
  <c r="R32" i="18" s="1"/>
  <c r="C48" i="4"/>
  <c r="Q26" i="18" s="1"/>
  <c r="C55" i="4"/>
  <c r="Q31" i="18" s="1"/>
  <c r="D55" i="4"/>
  <c r="C53" i="4"/>
  <c r="Q30" i="18" s="1"/>
  <c r="D53" i="4"/>
  <c r="D48" i="4"/>
  <c r="R26" i="18" s="1"/>
  <c r="C49" i="4"/>
  <c r="Q27" i="18" s="1"/>
  <c r="D49" i="4"/>
  <c r="R27" i="18" s="1"/>
  <c r="C29" i="4"/>
  <c r="Q15" i="18" s="1"/>
  <c r="D29" i="4"/>
  <c r="R15" i="18" s="1"/>
  <c r="C40" i="4"/>
  <c r="D40" i="4"/>
  <c r="C37" i="4"/>
  <c r="D37" i="4"/>
  <c r="C17" i="4"/>
  <c r="Q9" i="18" s="1"/>
  <c r="C13" i="4"/>
  <c r="Q6" i="18" s="1"/>
  <c r="D13" i="4"/>
  <c r="R6" i="18" s="1"/>
  <c r="V15" i="16"/>
  <c r="C13" i="2"/>
  <c r="Q8" i="16" s="1"/>
  <c r="D13" i="2"/>
  <c r="R8" i="16" s="1"/>
  <c r="E13" i="2"/>
  <c r="S8" i="16" s="1"/>
  <c r="F13" i="2"/>
  <c r="T8" i="16" s="1"/>
  <c r="G13" i="2"/>
  <c r="U8" i="16" s="1"/>
  <c r="H13" i="2"/>
  <c r="V8" i="16" s="1"/>
  <c r="B13" i="2"/>
  <c r="P8" i="16" s="1"/>
  <c r="C9" i="2"/>
  <c r="D9" i="2"/>
  <c r="R4" i="16" s="1"/>
  <c r="E9" i="2"/>
  <c r="S4" i="16"/>
  <c r="F9" i="2"/>
  <c r="T4" i="16" s="1"/>
  <c r="G9" i="2"/>
  <c r="H9" i="2"/>
  <c r="V4" i="16" s="1"/>
  <c r="B9" i="2"/>
  <c r="R22" i="18"/>
  <c r="Q22" i="18"/>
  <c r="R31" i="18"/>
  <c r="Q19" i="18"/>
  <c r="R30" i="18"/>
  <c r="C44" i="4"/>
  <c r="Q25" i="18" s="1"/>
  <c r="C8" i="4"/>
  <c r="Q2" i="18" s="1"/>
  <c r="T2" i="25"/>
  <c r="Q2" i="25"/>
  <c r="P2" i="30" l="1"/>
  <c r="B31" i="12"/>
  <c r="P23" i="30" s="1"/>
  <c r="T5" i="27"/>
  <c r="R2" i="31"/>
  <c r="F6" i="1"/>
  <c r="F31" i="12"/>
  <c r="T23" i="30" s="1"/>
  <c r="G29" i="13"/>
  <c r="U22" i="31" s="1"/>
  <c r="Q5" i="27"/>
  <c r="S2" i="29"/>
  <c r="A2" i="14"/>
  <c r="C41" i="5"/>
  <c r="Q34" i="20" s="1"/>
  <c r="B9" i="9"/>
  <c r="P2" i="27" s="1"/>
  <c r="D31" i="12"/>
  <c r="R23" i="30" s="1"/>
  <c r="B21" i="9"/>
  <c r="P13" i="27" s="1"/>
  <c r="B72" i="4"/>
  <c r="G9" i="9"/>
  <c r="U2" i="27" s="1"/>
  <c r="C29" i="13"/>
  <c r="Q22" i="31" s="1"/>
  <c r="F5" i="13"/>
  <c r="B5" i="12"/>
  <c r="D5" i="12"/>
  <c r="C29" i="7"/>
  <c r="Q4" i="25" s="1"/>
  <c r="E79" i="1"/>
  <c r="P119" i="15" s="1"/>
  <c r="D29" i="7"/>
  <c r="R4" i="25" s="1"/>
  <c r="J20" i="3"/>
  <c r="X5" i="17" s="1"/>
  <c r="B29" i="7"/>
  <c r="P4" i="25" s="1"/>
  <c r="T2" i="30"/>
  <c r="F29" i="13"/>
  <c r="T22" i="31" s="1"/>
  <c r="C31" i="12"/>
  <c r="Q23" i="30" s="1"/>
  <c r="D30" i="11"/>
  <c r="R22" i="29" s="1"/>
  <c r="U2" i="29"/>
  <c r="B30" i="11"/>
  <c r="P22" i="29" s="1"/>
  <c r="D32" i="10"/>
  <c r="R23" i="28" s="1"/>
  <c r="R20" i="27"/>
  <c r="F21" i="9"/>
  <c r="T13" i="27" s="1"/>
  <c r="U9" i="27"/>
  <c r="C33" i="9"/>
  <c r="Q24" i="27" s="1"/>
  <c r="C43" i="8"/>
  <c r="Q35" i="26" s="1"/>
  <c r="B84" i="6"/>
  <c r="P76" i="24" s="1"/>
  <c r="E84" i="6"/>
  <c r="S76" i="24" s="1"/>
  <c r="E65" i="5"/>
  <c r="S56" i="20" s="1"/>
  <c r="C65" i="5"/>
  <c r="Q56" i="20" s="1"/>
  <c r="G41" i="5"/>
  <c r="G42" i="5" s="1"/>
  <c r="U35" i="20" s="1"/>
  <c r="D57" i="4"/>
  <c r="D59" i="4" s="1"/>
  <c r="B44" i="4"/>
  <c r="P25" i="18" s="1"/>
  <c r="D72" i="4"/>
  <c r="C72" i="4"/>
  <c r="Q38" i="18" s="1"/>
  <c r="P36" i="18"/>
  <c r="X3" i="17"/>
  <c r="G20" i="3"/>
  <c r="U5" i="17" s="1"/>
  <c r="H20" i="3"/>
  <c r="V5" i="17" s="1"/>
  <c r="K8" i="3"/>
  <c r="Y3" i="17" s="1"/>
  <c r="E20" i="3"/>
  <c r="S5" i="17" s="1"/>
  <c r="K14" i="3"/>
  <c r="Y4" i="17" s="1"/>
  <c r="S4" i="17"/>
  <c r="S14" i="16"/>
  <c r="H8" i="2"/>
  <c r="V3" i="16" s="1"/>
  <c r="F8" i="2"/>
  <c r="E8" i="2"/>
  <c r="B8" i="2"/>
  <c r="P3" i="16" s="1"/>
  <c r="P4" i="16"/>
  <c r="F79" i="1"/>
  <c r="Q119" i="15" s="1"/>
  <c r="P73" i="15"/>
  <c r="Q73" i="15"/>
  <c r="D6" i="11"/>
  <c r="B6" i="1"/>
  <c r="A2" i="13"/>
  <c r="A2" i="2"/>
  <c r="A2" i="4"/>
  <c r="A2" i="5"/>
  <c r="A2" i="7"/>
  <c r="A2" i="10"/>
  <c r="A2" i="11"/>
  <c r="P106" i="15"/>
  <c r="B21" i="4"/>
  <c r="P2" i="18"/>
  <c r="Q4" i="16"/>
  <c r="C8" i="2"/>
  <c r="C47" i="1"/>
  <c r="P27" i="18"/>
  <c r="B57" i="4"/>
  <c r="B59" i="4" s="1"/>
  <c r="F6" i="10"/>
  <c r="G45" i="5"/>
  <c r="T11" i="24"/>
  <c r="F9" i="6"/>
  <c r="Q105" i="24"/>
  <c r="Q76" i="24"/>
  <c r="R2" i="25"/>
  <c r="D84" i="6"/>
  <c r="R76" i="24" s="1"/>
  <c r="R85" i="24"/>
  <c r="R19" i="18"/>
  <c r="D44" i="4"/>
  <c r="B47" i="1"/>
  <c r="B62" i="1" s="1"/>
  <c r="C21" i="4"/>
  <c r="B74" i="4"/>
  <c r="P39" i="18" s="1"/>
  <c r="P38" i="18"/>
  <c r="B6" i="10"/>
  <c r="B6" i="11"/>
  <c r="D9" i="6"/>
  <c r="R11" i="24"/>
  <c r="D33" i="9"/>
  <c r="R24" i="27" s="1"/>
  <c r="B32" i="10"/>
  <c r="P23" i="28" s="1"/>
  <c r="P21" i="28"/>
  <c r="B65" i="5"/>
  <c r="P56" i="20" s="1"/>
  <c r="P37" i="20"/>
  <c r="E43" i="8"/>
  <c r="S36" i="26"/>
  <c r="E9" i="8"/>
  <c r="S2" i="26" s="1"/>
  <c r="S3" i="26"/>
  <c r="E21" i="9"/>
  <c r="S16" i="27"/>
  <c r="U61" i="20"/>
  <c r="G75" i="5"/>
  <c r="U62" i="20" s="1"/>
  <c r="U52" i="20"/>
  <c r="G8" i="2"/>
  <c r="U4" i="16"/>
  <c r="Q5" i="18"/>
  <c r="C74" i="4"/>
  <c r="Q39" i="18" s="1"/>
  <c r="S31" i="24"/>
  <c r="E9" i="6"/>
  <c r="P67" i="15"/>
  <c r="D65" i="5"/>
  <c r="R56" i="20" s="1"/>
  <c r="R46" i="20"/>
  <c r="D8" i="2"/>
  <c r="E41" i="5"/>
  <c r="R29" i="20"/>
  <c r="D41" i="5"/>
  <c r="C6" i="10"/>
  <c r="F65" i="5"/>
  <c r="T56" i="20" s="1"/>
  <c r="C9" i="6"/>
  <c r="F84" i="6"/>
  <c r="T76" i="24" s="1"/>
  <c r="F32" i="10"/>
  <c r="T23" i="28" s="1"/>
  <c r="C57" i="4"/>
  <c r="C59" i="4" s="1"/>
  <c r="E6" i="10"/>
  <c r="F29" i="7"/>
  <c r="T4" i="25" s="1"/>
  <c r="B43" i="8"/>
  <c r="P36" i="26"/>
  <c r="F9" i="8"/>
  <c r="T2" i="26" s="1"/>
  <c r="C9" i="8"/>
  <c r="Q2" i="26" s="1"/>
  <c r="G32" i="10"/>
  <c r="U23" i="28" s="1"/>
  <c r="R2" i="28"/>
  <c r="F30" i="11"/>
  <c r="T22" i="29" s="1"/>
  <c r="T2" i="29"/>
  <c r="G31" i="12"/>
  <c r="U23" i="30" s="1"/>
  <c r="U2" i="31"/>
  <c r="P19" i="18"/>
  <c r="P3" i="25"/>
  <c r="D43" i="8"/>
  <c r="B29" i="13"/>
  <c r="P22" i="31" s="1"/>
  <c r="P12" i="31"/>
  <c r="G62" i="6"/>
  <c r="U55" i="24" s="1"/>
  <c r="G103" i="6"/>
  <c r="U95" i="24" s="1"/>
  <c r="G137" i="6"/>
  <c r="U129" i="24" s="1"/>
  <c r="U130" i="24"/>
  <c r="G150" i="6"/>
  <c r="U142" i="24" s="1"/>
  <c r="U145" i="24"/>
  <c r="B9" i="6"/>
  <c r="U5" i="26"/>
  <c r="G71" i="8"/>
  <c r="U63" i="26" s="1"/>
  <c r="I20" i="3"/>
  <c r="W5" i="17" s="1"/>
  <c r="F41" i="5"/>
  <c r="E29" i="7"/>
  <c r="S4" i="25" s="1"/>
  <c r="F43" i="8"/>
  <c r="D9" i="8"/>
  <c r="R2" i="26" s="1"/>
  <c r="T20" i="27"/>
  <c r="G21" i="9"/>
  <c r="U16" i="27"/>
  <c r="E32" i="10"/>
  <c r="S23" i="28" s="1"/>
  <c r="Q21" i="28"/>
  <c r="R2" i="29"/>
  <c r="R2" i="30"/>
  <c r="G19" i="8"/>
  <c r="U12" i="26" s="1"/>
  <c r="U13" i="26"/>
  <c r="A2" i="9"/>
  <c r="A2" i="3"/>
  <c r="Q2" i="30"/>
  <c r="E31" i="12"/>
  <c r="S23" i="30" s="1"/>
  <c r="S2" i="30"/>
  <c r="E29" i="13"/>
  <c r="S22" i="31" s="1"/>
  <c r="G27" i="8"/>
  <c r="U20" i="26" s="1"/>
  <c r="U21" i="26"/>
  <c r="A2" i="6"/>
  <c r="B41" i="5"/>
  <c r="Q16" i="27"/>
  <c r="R5" i="27"/>
  <c r="T21" i="28"/>
  <c r="B33" i="9" l="1"/>
  <c r="P24" i="27" s="1"/>
  <c r="G43" i="8"/>
  <c r="F33" i="9"/>
  <c r="T24" i="27" s="1"/>
  <c r="G84" i="6"/>
  <c r="U76" i="24" s="1"/>
  <c r="C70" i="5"/>
  <c r="U34" i="20"/>
  <c r="D74" i="4"/>
  <c r="R39" i="18" s="1"/>
  <c r="R38" i="18"/>
  <c r="K20" i="3"/>
  <c r="Y5" i="17" s="1"/>
  <c r="H20" i="2"/>
  <c r="V13" i="16" s="1"/>
  <c r="T3" i="16"/>
  <c r="F20" i="2"/>
  <c r="T13" i="16" s="1"/>
  <c r="S3" i="16"/>
  <c r="E20" i="2"/>
  <c r="S13" i="16" s="1"/>
  <c r="P13" i="16"/>
  <c r="F23" i="1"/>
  <c r="Q72" i="15"/>
  <c r="P72" i="15"/>
  <c r="R34" i="20"/>
  <c r="D70" i="5"/>
  <c r="U35" i="26"/>
  <c r="T34" i="20"/>
  <c r="F70" i="5"/>
  <c r="T2" i="24"/>
  <c r="F159" i="6"/>
  <c r="T150" i="24" s="1"/>
  <c r="S34" i="20"/>
  <c r="E70" i="5"/>
  <c r="E33" i="9"/>
  <c r="S24" i="27" s="1"/>
  <c r="S13" i="27"/>
  <c r="C62" i="1"/>
  <c r="Q54" i="15" s="1"/>
  <c r="Q42" i="15"/>
  <c r="S35" i="26"/>
  <c r="E77" i="8"/>
  <c r="S68" i="26" s="1"/>
  <c r="G33" i="9"/>
  <c r="U24" i="27" s="1"/>
  <c r="U13" i="27"/>
  <c r="R3" i="16"/>
  <c r="D20" i="2"/>
  <c r="R13" i="16" s="1"/>
  <c r="G65" i="5"/>
  <c r="U37" i="20"/>
  <c r="C20" i="2"/>
  <c r="Q13" i="16" s="1"/>
  <c r="Q3" i="16"/>
  <c r="R35" i="26"/>
  <c r="D77" i="8"/>
  <c r="R68" i="26" s="1"/>
  <c r="G9" i="8"/>
  <c r="U2" i="26" s="1"/>
  <c r="U3" i="26"/>
  <c r="G9" i="6"/>
  <c r="U3" i="24"/>
  <c r="Q2" i="24"/>
  <c r="Q150" i="24"/>
  <c r="G20" i="2"/>
  <c r="U13" i="16" s="1"/>
  <c r="U3" i="16"/>
  <c r="C77" i="8"/>
  <c r="Q68" i="26" s="1"/>
  <c r="Q12" i="18"/>
  <c r="C23" i="4"/>
  <c r="P34" i="20"/>
  <c r="B70" i="5"/>
  <c r="P2" i="24"/>
  <c r="B159" i="6"/>
  <c r="P150" i="24" s="1"/>
  <c r="P35" i="26"/>
  <c r="B77" i="8"/>
  <c r="P68" i="26" s="1"/>
  <c r="P54" i="15"/>
  <c r="P42" i="15"/>
  <c r="P12" i="18"/>
  <c r="B23" i="4"/>
  <c r="D159" i="6"/>
  <c r="R150" i="24" s="1"/>
  <c r="R2" i="24"/>
  <c r="F77" i="8"/>
  <c r="T68" i="26" s="1"/>
  <c r="T35" i="26"/>
  <c r="E159" i="6"/>
  <c r="S150" i="24" s="1"/>
  <c r="S2" i="24"/>
  <c r="R25" i="18"/>
  <c r="Q71" i="15" l="1"/>
  <c r="F47" i="1"/>
  <c r="F59" i="1" s="1"/>
  <c r="P71" i="15"/>
  <c r="E47" i="1"/>
  <c r="G77" i="8"/>
  <c r="U68" i="26" s="1"/>
  <c r="P13" i="18"/>
  <c r="B25" i="4"/>
  <c r="R5" i="18"/>
  <c r="D8" i="4"/>
  <c r="Q13" i="18"/>
  <c r="C25" i="4"/>
  <c r="G159" i="6"/>
  <c r="U150" i="24" s="1"/>
  <c r="U2" i="24"/>
  <c r="U56" i="20"/>
  <c r="G70" i="5"/>
  <c r="Q95" i="15" l="1"/>
  <c r="P95" i="15"/>
  <c r="E59" i="1"/>
  <c r="R2" i="18"/>
  <c r="D21" i="4"/>
  <c r="P14" i="18"/>
  <c r="B33" i="4"/>
  <c r="P18" i="18" s="1"/>
  <c r="C33" i="4"/>
  <c r="Q18" i="18" s="1"/>
  <c r="Q14" i="18"/>
  <c r="Q104" i="15" l="1"/>
  <c r="F81" i="1"/>
  <c r="Q120" i="15" s="1"/>
  <c r="E81" i="1"/>
  <c r="P120" i="15" s="1"/>
  <c r="P104" i="15"/>
  <c r="D23" i="4"/>
  <c r="R12" i="18"/>
  <c r="R13" i="18" l="1"/>
  <c r="D25" i="4"/>
  <c r="D33" i="4" l="1"/>
  <c r="R18" i="18" s="1"/>
  <c r="R14" i="18"/>
</calcChain>
</file>

<file path=xl/sharedStrings.xml><?xml version="1.0" encoding="utf-8"?>
<sst xmlns="http://schemas.openxmlformats.org/spreadsheetml/2006/main" count="4243" uniqueCount="3305">
  <si>
    <t>Concepto (c)</t>
  </si>
  <si>
    <t>ACTIVO</t>
  </si>
  <si>
    <t>Activo Circulante</t>
  </si>
  <si>
    <t>a. Efectivo y Equivalentes (a=a1+a2+a3+a4+a5+a6+a7)</t>
  </si>
  <si>
    <t>a1) Efectivo</t>
  </si>
  <si>
    <t>a2) Bancos/Tesorería</t>
  </si>
  <si>
    <t>a3) Bancos/Dependencias y Otros</t>
  </si>
  <si>
    <t>a4) Inversiones Temporales (Hasta 3 meses)</t>
  </si>
  <si>
    <t>a5) Fondos con Afectación Específica</t>
  </si>
  <si>
    <t>a6) Depósitos de Fondos de Terceros en Garantía y/o Administración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</si>
  <si>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</si>
  <si>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</si>
  <si>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</si>
  <si>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</si>
  <si>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</si>
  <si>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</si>
  <si>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</si>
  <si>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Préstamos Otorgados a Corto Plazo</t>
  </si>
  <si>
    <t>b7) Otros Derechos a Recibir Efectivo o Equivalentes a Corto Plazo</t>
  </si>
  <si>
    <t>c. Derechos a Recibir Bienes o Servicios (c=c1+c2+c3+c4+c5)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</si>
  <si>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</si>
  <si>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</si>
  <si>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</si>
  <si>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c4) Anticipo a Contratistas por Obras Públicas a Corto Plazo</t>
  </si>
  <si>
    <t>c5) Otros Derechos a Recibir Bienes o Servicios a Corto Plazo</t>
  </si>
  <si>
    <t>d. Inventarios (d=d1+d2+d3+d4+d5)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</si>
  <si>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</si>
  <si>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</si>
  <si>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</si>
  <si>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</si>
  <si>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</si>
  <si>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e. Almacenes</t>
  </si>
  <si>
    <t>f1) Estimaciones para Cuentas Incobrables por Derechos a Recibir Efectivo o Equivalentes</t>
  </si>
  <si>
    <t>f2) Estimación por Deterioro de Inventarios</t>
  </si>
  <si>
    <t>g. Otros Activos Circulantes (g=g1+g2+g3+g4)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</si>
  <si>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</si>
  <si>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</si>
  <si>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</si>
  <si>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</si>
  <si>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IA. Total de Activos Circulantes (IA = a + b + c + d + e + f + g)</t>
  </si>
  <si>
    <t>Activo No Circulante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</si>
  <si>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</si>
  <si>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</si>
  <si>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</si>
  <si>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</si>
  <si>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</si>
  <si>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</si>
  <si>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</si>
  <si>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</si>
  <si>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</si>
  <si>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IB. Total de Activos No Circulantes (IB = a + b + c + d + e + f + g + h + i)</t>
  </si>
  <si>
    <t>I. Total del Activo (I = IA + IB)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</si>
  <si>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</si>
  <si>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</si>
  <si>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</si>
  <si>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</si>
  <si>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</si>
  <si>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</si>
  <si>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</si>
  <si>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</si>
  <si>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y Otros Gastos de la Deuda Pública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</si>
  <si>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</si>
  <si>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</si>
  <si>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</si>
  <si>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</si>
  <si>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</si>
  <si>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Públicas por Pagar a Corto Plazo</t>
  </si>
  <si>
    <t>b3) Otros Documentos por Pagar a Corto Plazo</t>
  </si>
  <si>
    <t>c. Porción a Corto Plazo de la Deuda Pública a Largo Plazo (c=c1+c2)</t>
  </si>
  <si>
    <t>c1) Porción a Corto Plazo de la Deuda Pública</t>
  </si>
  <si>
    <t>c2) Porción a Corto Plazo de Arrendamiento Financiero</t>
  </si>
  <si>
    <t>d. Títulos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</si>
  <si>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</si>
  <si>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</si>
  <si>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</si>
  <si>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</si>
  <si>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Garantía y/o Administración a Corto Plazo (f=f1+f2+f3+f4+f5+f6)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</si>
  <si>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</si>
  <si>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</si>
  <si>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</si>
  <si>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</si>
  <si>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</si>
  <si>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</si>
  <si>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g. Provisiones a Corto Plazo (g=g1+g2+g3)</t>
  </si>
  <si>
    <t>g1) Provisión para Demandas y Juicios a Corto Plazo</t>
  </si>
  <si>
    <t>g2) Provisión para Contingencias a Corto Plazo</t>
  </si>
  <si>
    <t>g3) Otras Provisiones a Corto Plazo</t>
  </si>
  <si>
    <t>h. Otros Pasivos a Corto Plazo (h=h1+h2+h3)</t>
  </si>
  <si>
    <t>h1) Ingresos por Clasificar</t>
  </si>
  <si>
    <t>h2) Recaudación por Participar</t>
  </si>
  <si>
    <t>h3) Otros Pasivos Circulantes</t>
  </si>
  <si>
    <t>IIA. Total de Pasivos Circulantes (IIA = a + b + c + d + e + f + g + h)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</si>
  <si>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</si>
  <si>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</si>
  <si>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</si>
  <si>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</si>
  <si>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</si>
  <si>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</si>
  <si>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</si>
  <si>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 (IIB = a + b + c + d + e + f)</t>
  </si>
  <si>
    <t>II. Total del Pasivo (II = IIA + IIB)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</si>
  <si>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</si>
  <si>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</si>
  <si>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</si>
  <si>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</si>
  <si>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</si>
  <si>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</si>
  <si>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</si>
  <si>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</si>
  <si>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</si>
  <si>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</si>
  <si>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</si>
  <si>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</si>
  <si>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</si>
  <si>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</si>
  <si>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</si>
  <si>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</si>
  <si>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Estado de Situación Financiera Detallado - LDF</t>
  </si>
  <si>
    <t>(PESOS)</t>
  </si>
  <si>
    <t>f.  Estimación por Pérdida o Deterioro de Activos Circulantes (f=f1+f2)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</si>
  <si>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</si>
  <si>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</si>
  <si>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</si>
  <si>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</si>
  <si>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</si>
  <si>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</si>
  <si>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</si>
  <si>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</si>
  <si>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</si>
  <si>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</si>
  <si>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</si>
  <si>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</si>
  <si>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</si>
  <si>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</si>
  <si>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</si>
  <si>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</si>
  <si>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</si>
  <si>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</si>
  <si>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Saldo Final del Periodo (h)
h=d+e-f+g</t>
  </si>
  <si>
    <t>Obligaciones a Corto Plazo (k)</t>
  </si>
  <si>
    <t>Comisiones y Costos Relacionados (o)</t>
  </si>
  <si>
    <t>6. Obligaciones a Corto Plazo (Informativo)</t>
  </si>
  <si>
    <t>Monto Contratado (l)</t>
  </si>
  <si>
    <t>Plazo Pactado (m)</t>
  </si>
  <si>
    <t>Tasa de Interés (n)</t>
  </si>
  <si>
    <t>Tasa Efectiva (p)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</si>
  <si>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</si>
  <si>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</si>
  <si>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</si>
  <si>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</si>
  <si>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</si>
  <si>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</si>
  <si>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</si>
  <si>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</si>
  <si>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</si>
  <si>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</si>
  <si>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</si>
  <si>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</si>
  <si>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</si>
  <si>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</si>
  <si>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</si>
  <si>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</si>
  <si>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</si>
  <si>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</si>
  <si>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</si>
  <si>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</si>
  <si>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</si>
  <si>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Devengado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</si>
  <si>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</si>
  <si>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</si>
  <si>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</si>
  <si>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</si>
  <si>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</si>
  <si>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</si>
  <si>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</si>
  <si>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</si>
  <si>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</si>
  <si>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</si>
  <si>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</si>
  <si>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</si>
  <si>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B. Egresos Presupuestarios1 (B = B1+B2)</t>
  </si>
  <si>
    <t>Estimado/
Aprobado (d)</t>
  </si>
  <si>
    <t>Recaudado/
Pagado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</si>
  <si>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</si>
  <si>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</si>
  <si>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</si>
  <si>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</si>
  <si>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</si>
  <si>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</si>
  <si>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</si>
  <si>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</si>
  <si>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</si>
  <si>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</si>
  <si>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</si>
  <si>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</si>
  <si>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</si>
  <si>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</si>
  <si>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</si>
  <si>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</si>
  <si>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</si>
  <si>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</si>
  <si>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V. Balance Presupuestario de Recursos Disponibles 
(V = A1 + A3.1 – B 1 + C1)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</si>
  <si>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</si>
  <si>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</si>
  <si>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</si>
  <si>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VII. Balance Presupuestario de Recursos Etiquetados 
(VII = A2 + A3.2 – B2 + C2)</t>
  </si>
  <si>
    <t>Formato 5 Estado Analítico de Ingresos Detallado - LDF</t>
  </si>
  <si>
    <t>Estado Analítico de Ingresos Detallado - LDF</t>
  </si>
  <si>
    <t>Ingreso</t>
  </si>
  <si>
    <t>Diferencia (e)</t>
  </si>
  <si>
    <t>Estimado (d)</t>
  </si>
  <si>
    <t>Ampliaciones/ (Reducciones)</t>
  </si>
  <si>
    <t>Modificado</t>
  </si>
  <si>
    <t>Recaudado</t>
  </si>
  <si>
    <t xml:space="preserve">Concepto (c)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</si>
  <si>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</si>
  <si>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</si>
  <si>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</si>
  <si>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</si>
  <si>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</si>
  <si>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</si>
  <si>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</si>
  <si>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</si>
  <si>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</si>
  <si>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</si>
  <si>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</si>
  <si>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</si>
  <si>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</si>
  <si>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</si>
  <si>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</si>
  <si>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</si>
  <si>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</si>
  <si>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</si>
  <si>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</si>
  <si>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</si>
  <si>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</si>
  <si>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</si>
  <si>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</si>
  <si>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</si>
  <si>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</si>
  <si>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</si>
  <si>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</si>
  <si>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</si>
  <si>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</si>
  <si>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</si>
  <si>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</si>
  <si>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</si>
  <si>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</si>
  <si>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</si>
  <si>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</si>
  <si>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</si>
  <si>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</si>
  <si>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</si>
  <si>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</si>
  <si>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</si>
  <si>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</si>
  <si>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</si>
  <si>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</si>
  <si>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</si>
  <si>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</si>
  <si>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</si>
  <si>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</si>
  <si>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</si>
  <si>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</si>
  <si>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</si>
  <si>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</si>
  <si>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</si>
  <si>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</si>
  <si>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</si>
  <si>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</si>
  <si>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</si>
  <si>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</si>
  <si>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</si>
  <si>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</si>
  <si>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</si>
  <si>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(H=h1+h2+h3+h4+h5+h6+h7+h8+h9+h10+h11)</t>
  </si>
  <si>
    <t>I. Total de Ingresos de Libre Disposición (I=A+B+C+D+E+F+G+H+I+J+K+L)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</si>
  <si>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</si>
  <si>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</si>
  <si>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</si>
  <si>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</si>
  <si>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</si>
  <si>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</si>
  <si>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</si>
  <si>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</si>
  <si>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</si>
  <si>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</si>
  <si>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</si>
  <si>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</si>
  <si>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</si>
  <si>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</si>
  <si>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</si>
  <si>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</si>
  <si>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</si>
  <si>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</si>
  <si>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</si>
  <si>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</si>
  <si>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</si>
  <si>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</si>
  <si>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</si>
  <si>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</si>
  <si>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</si>
  <si>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</si>
  <si>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</si>
  <si>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</si>
  <si>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</si>
  <si>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</si>
  <si>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</si>
  <si>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</si>
  <si>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</si>
  <si>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</si>
  <si>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</si>
  <si>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</si>
  <si>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</si>
  <si>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</si>
  <si>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</si>
  <si>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</si>
  <si>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</si>
  <si>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</si>
  <si>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</si>
  <si>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</si>
  <si>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</si>
  <si>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</si>
  <si>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</si>
  <si>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</si>
  <si>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</si>
  <si>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</si>
  <si>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</si>
  <si>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</si>
  <si>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</si>
  <si>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</si>
  <si>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</si>
  <si>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</si>
  <si>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</si>
  <si>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</si>
  <si>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</si>
  <si>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</si>
  <si>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</si>
  <si>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</si>
  <si>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</si>
  <si>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</si>
  <si>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</si>
  <si>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</si>
  <si>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</si>
  <si>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</si>
  <si>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</si>
  <si>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</si>
  <si>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</si>
  <si>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</si>
  <si>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</si>
  <si>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</si>
  <si>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</si>
  <si>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</si>
  <si>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</si>
  <si>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</si>
  <si>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</si>
  <si>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</si>
  <si>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</si>
  <si>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</si>
  <si>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</si>
  <si>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</si>
  <si>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Concepto ( c 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</si>
  <si>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</si>
  <si>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</si>
  <si>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</si>
  <si>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</si>
  <si>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</si>
  <si>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</si>
  <si>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</si>
  <si>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</si>
  <si>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</si>
  <si>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</si>
  <si>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</si>
  <si>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</si>
  <si>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</si>
  <si>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</si>
  <si>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</si>
  <si>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</si>
  <si>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</si>
  <si>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</si>
  <si>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</si>
  <si>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</si>
  <si>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</si>
  <si>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</si>
  <si>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</si>
  <si>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</si>
  <si>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</si>
  <si>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</si>
  <si>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</si>
  <si>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</si>
  <si>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</si>
  <si>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</si>
  <si>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</si>
  <si>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</si>
  <si>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</si>
  <si>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</si>
  <si>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Estado Analítico del Ejercicio del Presupueso de Egresos Detallado - LDF</t>
  </si>
  <si>
    <t>Clasificación Funcional (Finalidad y Función)</t>
  </si>
  <si>
    <t>D. Otras No Clasificadas en Funciones Anteriores
(D=d1+d2+d3+d4)</t>
  </si>
  <si>
    <t>Clasificación de Servicios Personales por Categoría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</si>
  <si>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</si>
  <si>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</si>
  <si>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</si>
  <si>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</si>
  <si>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</si>
  <si>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</si>
  <si>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</si>
  <si>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</si>
  <si>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</si>
  <si>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</si>
  <si>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</si>
  <si>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</si>
  <si>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</si>
  <si>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Formato 7 a) Proyecciones de Ingresos - LDF</t>
  </si>
  <si>
    <t>Proyecciones de Ingresos - LDF</t>
  </si>
  <si>
    <t>(CIFRAS NOMINALES)</t>
  </si>
  <si>
    <t xml:space="preserve">D. Derechos </t>
  </si>
  <si>
    <t>G. Ingresos por ventas de Bienes y Servicios</t>
  </si>
  <si>
    <t>H. Participaciones</t>
  </si>
  <si>
    <t>I. Incentivos Derivados de la Colaboración Fiscal</t>
  </si>
  <si>
    <t>L. Otros Ingresos de Libre Disposición</t>
  </si>
  <si>
    <t>1. Ingresos de Libre Disposición (1=A+B+C+D+E+F+G+H+I+J+K+L)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</si>
  <si>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</si>
  <si>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</si>
  <si>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</si>
  <si>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</si>
  <si>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</si>
  <si>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</si>
  <si>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</si>
  <si>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</si>
  <si>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A. Gobierno (A=a1+a2+a3+a4+a5+a6+a7a+a8)</t>
  </si>
  <si>
    <t>Clasificación Administrativa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</si>
  <si>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</si>
  <si>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</si>
  <si>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</si>
  <si>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</si>
  <si>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</si>
  <si>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</si>
  <si>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</si>
  <si>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</si>
  <si>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I. Gasto No Etiquetado (I=A+B+C+D+E+F+G+H)</t>
  </si>
  <si>
    <t>II. Gasto Etiquetado (II=A+B+C+D+E+F+G+H)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</si>
  <si>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</si>
  <si>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</si>
  <si>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</si>
  <si>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</si>
  <si>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</si>
  <si>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</si>
  <si>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A. Crédito 1</t>
  </si>
  <si>
    <t>B. Crédito 2</t>
  </si>
  <si>
    <t>C. Crédito XX</t>
  </si>
  <si>
    <t>Formato 7 b) Proyecciones de Egresos - LDF</t>
  </si>
  <si>
    <t>Proyecciones de Egresos - LDF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</si>
  <si>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</si>
  <si>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</si>
  <si>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</si>
  <si>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</si>
  <si>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</si>
  <si>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</si>
  <si>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</si>
  <si>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</si>
  <si>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</si>
  <si>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</si>
  <si>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</si>
  <si>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</si>
  <si>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</si>
  <si>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Formato 7 c) Resultados de Ingresos - LDF</t>
  </si>
  <si>
    <t>Resultados de Ingresos - LDF</t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</si>
  <si>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</si>
  <si>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</si>
  <si>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</si>
  <si>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</si>
  <si>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</si>
  <si>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</si>
  <si>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</si>
  <si>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</si>
  <si>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</si>
  <si>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</si>
  <si>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</si>
  <si>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</si>
  <si>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</si>
  <si>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</si>
  <si>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</si>
  <si>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</si>
  <si>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</si>
  <si>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2.  Transferencias Federales Etiquetadas (2=A+B+C+D+E)</t>
  </si>
  <si>
    <t>3.  Ingresos Derivados de Financiamientos (3=A)</t>
  </si>
  <si>
    <t>4.  Total de Resultados de Ingresos (4=1+2+3)</t>
  </si>
  <si>
    <t>2. Ingresos derivados de Financiamientos con Fuente de Pago de Transferencias Federales Etiquetadas</t>
  </si>
  <si>
    <t>3. Ingresos Derivados de Financiamiento (3 = 1 + 2)</t>
  </si>
  <si>
    <t>Formato 7 d) Resultados de Egresos - LDF</t>
  </si>
  <si>
    <t>Resultados de Egresos - LDF</t>
  </si>
  <si>
    <t>1.  Gasto No Etiquetado (1=A+B+C+D+E+F+G+H+I)</t>
  </si>
  <si>
    <t>2.  Gasto Etiquetado (2=A+B+C+D+E+F+G+H+I)</t>
  </si>
  <si>
    <t>3. 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</si>
  <si>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</si>
  <si>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</si>
  <si>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</si>
  <si>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</si>
  <si>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</si>
  <si>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</si>
  <si>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</si>
  <si>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</si>
  <si>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</si>
  <si>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</si>
  <si>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</si>
  <si>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</si>
  <si>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</si>
  <si>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</si>
  <si>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</si>
  <si>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</si>
  <si>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</si>
  <si>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</si>
  <si>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</si>
  <si>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</si>
  <si>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</si>
  <si>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</si>
  <si>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</si>
  <si>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</si>
  <si>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</si>
  <si>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</si>
  <si>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</si>
  <si>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</si>
  <si>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</si>
  <si>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</si>
  <si>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</si>
  <si>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</si>
  <si>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</si>
  <si>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</si>
  <si>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</si>
  <si>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</si>
  <si>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</si>
  <si>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</si>
  <si>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</si>
  <si>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</si>
  <si>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</si>
  <si>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</si>
  <si>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</si>
  <si>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</si>
  <si>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</si>
  <si>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</si>
  <si>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</si>
  <si>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Formato 4 Balance Presupuestario - LDF</t>
  </si>
  <si>
    <t>Formato 3 Informe Analítico de Obligaciones Diferentes de Financiamientos - LDF</t>
  </si>
  <si>
    <t>Formato 2 Informe Analítico de la Deuda Pública y Otros Pasivos - LDF</t>
  </si>
  <si>
    <t>Formato 1 Estado de Situación Financiera Detallado - LDF</t>
  </si>
  <si>
    <t>CLAVE</t>
  </si>
  <si>
    <t>N1</t>
  </si>
  <si>
    <t>N2</t>
  </si>
  <si>
    <t>N3</t>
  </si>
  <si>
    <t>N4</t>
  </si>
  <si>
    <t>N5</t>
  </si>
  <si>
    <t>N6</t>
  </si>
  <si>
    <t>N7</t>
  </si>
  <si>
    <t>C  O  N  C  E  P  T  O  S</t>
  </si>
  <si>
    <t>EDO_ACT</t>
  </si>
  <si>
    <t>EDO_ANT</t>
  </si>
  <si>
    <t xml:space="preserve"> </t>
  </si>
  <si>
    <t>Efectivo y Equivalentes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</si>
  <si>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</si>
  <si>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</si>
  <si>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</si>
  <si>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</si>
  <si>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</si>
  <si>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</si>
  <si>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</si>
  <si>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</si>
  <si>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</si>
  <si>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</si>
  <si>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</si>
  <si>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</si>
  <si>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</si>
  <si>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</si>
  <si>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</si>
  <si>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</si>
  <si>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</si>
  <si>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</si>
  <si>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</si>
  <si>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</si>
  <si>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Derechos a Recibir Bienes o Servicios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</si>
  <si>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</si>
  <si>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</si>
  <si>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</si>
  <si>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</si>
  <si>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</si>
  <si>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</si>
  <si>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</si>
  <si>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</si>
  <si>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</si>
  <si>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</si>
  <si>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</si>
  <si>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</si>
  <si>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</si>
  <si>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</si>
  <si>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</si>
  <si>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Total de Activos Circulantes</t>
  </si>
  <si>
    <t>Inversiones Financieras a Largo Plazo</t>
  </si>
  <si>
    <t xml:space="preserve">Derechos a Recibir Efectivo o Equivalentes a Largo Plazo </t>
  </si>
  <si>
    <t xml:space="preserve">Bienes Inmuebles, Infraestructura y Construcciones en Proceso </t>
  </si>
  <si>
    <t xml:space="preserve">Bienes Muebles </t>
  </si>
  <si>
    <t xml:space="preserve">Activos Intangibles </t>
  </si>
  <si>
    <t xml:space="preserve">Depreciación, Deterioro y Amortización Acumulada de Bienes </t>
  </si>
  <si>
    <t>Activos Diferidos</t>
  </si>
  <si>
    <t>Estimación por Pérdida o Deterioro de Activos no Circulantes</t>
  </si>
  <si>
    <t>Otros Activos no Circulantes</t>
  </si>
  <si>
    <t>Total de Activos No Circulantes</t>
  </si>
  <si>
    <t>Total del Activo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</si>
  <si>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</si>
  <si>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</si>
  <si>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</si>
  <si>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</si>
  <si>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</si>
  <si>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</si>
  <si>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</si>
  <si>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</si>
  <si>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</si>
  <si>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</si>
  <si>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</si>
  <si>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</si>
  <si>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</si>
  <si>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</si>
  <si>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</si>
  <si>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Porción a Corto Plazo de la Deuda Pública</t>
  </si>
  <si>
    <t>Porción a Corto Plazo de Arrendamiento Financiero</t>
  </si>
  <si>
    <t>Títulos y Valores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</si>
  <si>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</si>
  <si>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</si>
  <si>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</si>
  <si>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</si>
  <si>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</si>
  <si>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</si>
  <si>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</si>
  <si>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</si>
  <si>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</si>
  <si>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</si>
  <si>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</si>
  <si>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</si>
  <si>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</si>
  <si>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</si>
  <si>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</si>
  <si>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</si>
  <si>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</si>
  <si>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</si>
  <si>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</si>
  <si>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>Total de Pasivos Circulantes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</si>
  <si>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</si>
  <si>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</si>
  <si>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</si>
  <si>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</si>
  <si>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</si>
  <si>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</si>
  <si>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Total de Pasivos No Circulantes</t>
  </si>
  <si>
    <t>Total del Pasivo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</si>
  <si>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</si>
  <si>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</si>
  <si>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</si>
  <si>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</si>
  <si>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</si>
  <si>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</si>
  <si>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</si>
  <si>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</si>
  <si>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</si>
  <si>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</si>
  <si>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</si>
  <si>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</si>
  <si>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</si>
  <si>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</si>
  <si>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</si>
  <si>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Denominación de la Deuda Pública y Otros Pasivos</t>
  </si>
  <si>
    <t>Deuda Pública</t>
  </si>
  <si>
    <t>Corto Plazo</t>
  </si>
  <si>
    <t>Instituciones de Crédito</t>
  </si>
  <si>
    <t>Títulos y Valores</t>
  </si>
  <si>
    <t>Arrendamientos Financieros</t>
  </si>
  <si>
    <t>Largo Plazo</t>
  </si>
  <si>
    <t>Otros Pasivos</t>
  </si>
  <si>
    <t>Total de la Deuda Pública y Otros Pasivos</t>
  </si>
  <si>
    <t>Deuda Contingente</t>
  </si>
  <si>
    <t>Valor de Instrumentos Bono Cupón Cero</t>
  </si>
  <si>
    <t>Obligaciones a Corto Plazo</t>
  </si>
  <si>
    <t>SALDO_ANT</t>
  </si>
  <si>
    <t>DISP</t>
  </si>
  <si>
    <t>AMORT</t>
  </si>
  <si>
    <t>REVAL</t>
  </si>
  <si>
    <t>SALDO_FIN</t>
  </si>
  <si>
    <t>PAGO_INT</t>
  </si>
  <si>
    <t>*</t>
  </si>
  <si>
    <t>PAGO_COM</t>
  </si>
  <si>
    <t>MONTO</t>
  </si>
  <si>
    <t>PLAZO</t>
  </si>
  <si>
    <t>COMISIONES</t>
  </si>
  <si>
    <t>TASA_INTERES</t>
  </si>
  <si>
    <t>TASA_EFECTIVA</t>
  </si>
  <si>
    <t>Denominación de las Obligaciones Diferentes de Financiamiento</t>
  </si>
  <si>
    <t>Asociaciones Público Privadas</t>
  </si>
  <si>
    <t>Otros Instrumentos</t>
  </si>
  <si>
    <t>Total de Obligaciones Diferentes de Financiamiento</t>
  </si>
  <si>
    <t>FECHA_CONTRATO</t>
  </si>
  <si>
    <t>FECHA_INICIO</t>
  </si>
  <si>
    <t>FECHA_VENCIMIENTO</t>
  </si>
  <si>
    <t>MONTO_INVERSION</t>
  </si>
  <si>
    <t>MONTO_PROMEDIO</t>
  </si>
  <si>
    <t>MONTO_PROMEDIO_INV</t>
  </si>
  <si>
    <t>MONTO_PAGADO</t>
  </si>
  <si>
    <t>MONTO_PAGADO_ACTUALIZADO</t>
  </si>
  <si>
    <t>SALDO_PENDIENTE</t>
  </si>
  <si>
    <t>EST_APROB</t>
  </si>
  <si>
    <t>Ingresos Totales</t>
  </si>
  <si>
    <t>Transferencias Federales Etiquetadas</t>
  </si>
  <si>
    <t>Financiamiento Neto</t>
  </si>
  <si>
    <t>Egresos Presupuestarios</t>
  </si>
  <si>
    <t>Gasto No Etiquetado</t>
  </si>
  <si>
    <t>Gasto Etiquetado</t>
  </si>
  <si>
    <t>Balance Presupuestario</t>
  </si>
  <si>
    <t>Balance Presupuestario sin Financiamiento Neto</t>
  </si>
  <si>
    <t>Balance Presupuestario sin Financiamiento Neto y sin Remanentes del Ejercicio Anterior</t>
  </si>
  <si>
    <t>Intereses, Comisiones y Gastos de la Deuda</t>
  </si>
  <si>
    <t>Intereses, Comisiones y Gastos de la Deuda con Gasto No Etiquetado</t>
  </si>
  <si>
    <t>Intereses, Comisiones y Gastos de la Deuda con Gasto Etiquetado</t>
  </si>
  <si>
    <t>Balance Primario</t>
  </si>
  <si>
    <t>Financiamiento</t>
  </si>
  <si>
    <t>Financiamiento con Fuente de Pago de Ingresos de Libre Disposición</t>
  </si>
  <si>
    <t>Financiamiento con Fuente de Pago de Transferencias Federales Etiquetadas</t>
  </si>
  <si>
    <t>Amortización de la Deuda</t>
  </si>
  <si>
    <t>Financiamiento Neto con Fuente de Pago de Ingresos de Libre</t>
  </si>
  <si>
    <t>Amortización de la Deuda Pública con Gasto No Etiquetado</t>
  </si>
  <si>
    <t>Remanentes de Ingresos de Libre Disposición aplicados en el periodo</t>
  </si>
  <si>
    <t>Financiamiento Neto con Fuente de Pago de Transferencias Federales Etiquetadas</t>
  </si>
  <si>
    <t>Financiamiento con Fuente de Pago de Transferencias Federales</t>
  </si>
  <si>
    <t>Amortización de la Deuda Pública con Gasto Etiquetado</t>
  </si>
  <si>
    <t>Remanentes de Transferencias Federales Etiquetadas aplicados en el periodo</t>
  </si>
  <si>
    <t>DEVENGADO</t>
  </si>
  <si>
    <t>RECAUDADO_PAGADO</t>
  </si>
  <si>
    <t>Remanentes del Ejercicio Anterior</t>
  </si>
  <si>
    <t>Balance Presupuestario de Recursos Etiquetados</t>
  </si>
  <si>
    <t>Balance Presupuestario de Recursos Etiquetados sin Financiamiento</t>
  </si>
  <si>
    <t>ESTIMADO</t>
  </si>
  <si>
    <t>MODIFICADO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</si>
  <si>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</si>
  <si>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</si>
  <si>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</si>
  <si>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</si>
  <si>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</si>
  <si>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</si>
  <si>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</si>
  <si>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</si>
  <si>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</si>
  <si>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</si>
  <si>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</si>
  <si>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</si>
  <si>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</si>
  <si>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</si>
  <si>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</si>
  <si>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</si>
  <si>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Sobre Extracción de Petróleo</t>
  </si>
  <si>
    <t>Gasolinas y Diésel</t>
  </si>
  <si>
    <t>Fondo del Impuesto Sobre la Renta</t>
  </si>
  <si>
    <t>Fondo de Estabilización de los Ingresos de las Entidades Federativas</t>
  </si>
  <si>
    <t>Incentivos Derivados de la Colaboración Fiscal</t>
  </si>
  <si>
    <t>Participaciones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</si>
  <si>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</si>
  <si>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</si>
  <si>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</si>
  <si>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</si>
  <si>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</si>
  <si>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Transferencias</t>
  </si>
  <si>
    <t>Convenios</t>
  </si>
  <si>
    <t>Otros Convenios y Subsidios</t>
  </si>
  <si>
    <t>Otros Ingresos de Libre Disposición (L=l1+l2)</t>
  </si>
  <si>
    <t xml:space="preserve">Participaciones en Ingresos Locales </t>
  </si>
  <si>
    <t>Otros Ingresos de Libre Disposición</t>
  </si>
  <si>
    <t>Total de Ingresos de Libre Disposición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</si>
  <si>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</si>
  <si>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</si>
  <si>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</si>
  <si>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</si>
  <si>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</si>
  <si>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</si>
  <si>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del Distrito Federal</t>
  </si>
  <si>
    <t>Fondo de Aportaciones para el Fortalecimiento de las Entidades Federativas</t>
  </si>
  <si>
    <t>Convenios de Protección Social en Salud</t>
  </si>
  <si>
    <t>Convenios de Descentralización</t>
  </si>
  <si>
    <t>Convenios de Reasignación</t>
  </si>
  <si>
    <t>Fondos Distintos de Aportaciones</t>
  </si>
  <si>
    <t>Fondo para Entidades Federativas y Municipios Productores de Hidrocarburos</t>
  </si>
  <si>
    <t>Fondo Minero</t>
  </si>
  <si>
    <t>Transferencias, Subsidios y Subvenciones, y Pensiones y Jubilaciones</t>
  </si>
  <si>
    <t>Otras Transferencias Federales Etiquetadas</t>
  </si>
  <si>
    <t>Total de Transferencias Federales Etiquetadas</t>
  </si>
  <si>
    <t>Ingresos Derivados de Financiamientos</t>
  </si>
  <si>
    <t>Ingresos Derivados de Financiamientos con Fuente de Pago de Ingresos de Libre Disposición</t>
  </si>
  <si>
    <t>Ingresos Derivados de Financiamientos con Fuente de Pago de Transferencias Federales Etiquetadas</t>
  </si>
  <si>
    <t>NOMBRE DEL ENTE PÚBLICO</t>
  </si>
  <si>
    <t>PERIODO DE INFORME</t>
  </si>
  <si>
    <t>AÑO DEL INFORME</t>
  </si>
  <si>
    <t>ENTIDAD FEDERATIVA</t>
  </si>
  <si>
    <t>MUNICIPIO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</si>
  <si>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</si>
  <si>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</si>
  <si>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</si>
  <si>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</si>
  <si>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</si>
  <si>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</si>
  <si>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</si>
  <si>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</si>
  <si>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</si>
  <si>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</si>
  <si>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</si>
  <si>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</si>
  <si>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</si>
  <si>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</si>
  <si>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</si>
  <si>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</si>
  <si>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</si>
  <si>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</si>
  <si>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</si>
  <si>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</si>
  <si>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</si>
  <si>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</si>
  <si>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</si>
  <si>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</si>
  <si>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</si>
  <si>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</si>
  <si>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</si>
  <si>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</si>
  <si>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</si>
  <si>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</si>
  <si>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</si>
  <si>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</si>
  <si>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ESTADOS FINANCIEROS - DATOS GENERALES</t>
  </si>
  <si>
    <t>Asientos</t>
  </si>
  <si>
    <t>Calvillo</t>
  </si>
  <si>
    <t>Cosío</t>
  </si>
  <si>
    <t>El Llano</t>
  </si>
  <si>
    <t>Jesús María</t>
  </si>
  <si>
    <t>Pabellón de Arteaga</t>
  </si>
  <si>
    <t>Rincón de Romos</t>
  </si>
  <si>
    <t>San Francisco de los Romo</t>
  </si>
  <si>
    <t>San José de Gracia</t>
  </si>
  <si>
    <t>Tepezalá</t>
  </si>
  <si>
    <t>Ensenada</t>
  </si>
  <si>
    <t>Mexicali</t>
  </si>
  <si>
    <t>Playas de Rosarito</t>
  </si>
  <si>
    <t>Tecate</t>
  </si>
  <si>
    <t>Tijuana</t>
  </si>
  <si>
    <t>Comondú</t>
  </si>
  <si>
    <t>La Paz</t>
  </si>
  <si>
    <t>Loreto</t>
  </si>
  <si>
    <t>Los Cabos</t>
  </si>
  <si>
    <t>Mulegé</t>
  </si>
  <si>
    <t>Calakmul</t>
  </si>
  <si>
    <t>Calkiní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</si>
  <si>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</si>
  <si>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</si>
  <si>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</si>
  <si>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</si>
  <si>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</si>
  <si>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</si>
  <si>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</si>
  <si>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</si>
  <si>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>Abasolo</t>
  </si>
  <si>
    <t>Acuña</t>
  </si>
  <si>
    <t>Allende</t>
  </si>
  <si>
    <t>Arteaga</t>
  </si>
  <si>
    <t>Candela</t>
  </si>
  <si>
    <t>Castaños</t>
  </si>
  <si>
    <t>Cuatro Ciénegas</t>
  </si>
  <si>
    <t>Escobedo</t>
  </si>
  <si>
    <t>Francisco I. Madero</t>
  </si>
  <si>
    <t>Frontera</t>
  </si>
  <si>
    <t>General Cepeda</t>
  </si>
  <si>
    <t>Jiménez</t>
  </si>
  <si>
    <t>Juárez</t>
  </si>
  <si>
    <t>Lamadrid</t>
  </si>
  <si>
    <t>Matamoros</t>
  </si>
  <si>
    <t>Monclova</t>
  </si>
  <si>
    <t>Múzquiz</t>
  </si>
  <si>
    <t>Nadadores</t>
  </si>
  <si>
    <t>Nava</t>
  </si>
  <si>
    <t>Ocampo</t>
  </si>
  <si>
    <t>Parras</t>
  </si>
  <si>
    <t>Piedras Negras</t>
  </si>
  <si>
    <t>Progreso</t>
  </si>
  <si>
    <t>Ramos Arizpe</t>
  </si>
  <si>
    <t>Sabinas</t>
  </si>
  <si>
    <t>Sacramento</t>
  </si>
  <si>
    <t>Saltillo</t>
  </si>
  <si>
    <t>San Buenaventura</t>
  </si>
  <si>
    <t>San Juan de Sabinas</t>
  </si>
  <si>
    <t>San Pedro</t>
  </si>
  <si>
    <t>Sierra Mojada</t>
  </si>
  <si>
    <t>Torreón</t>
  </si>
  <si>
    <t>Viesca</t>
  </si>
  <si>
    <t>Villa Unión</t>
  </si>
  <si>
    <t>Zaragoza</t>
  </si>
  <si>
    <t>Armería</t>
  </si>
  <si>
    <t>Comala</t>
  </si>
  <si>
    <t>Coquimatlán</t>
  </si>
  <si>
    <t>Cuauhtémoc</t>
  </si>
  <si>
    <t>Ixtlahuacán</t>
  </si>
  <si>
    <t>Manzanillo</t>
  </si>
  <si>
    <t>Minatitlán</t>
  </si>
  <si>
    <t>Tecomán</t>
  </si>
  <si>
    <t>Villa de Álvarez</t>
  </si>
  <si>
    <t>Acacoyagua</t>
  </si>
  <si>
    <t>Acala</t>
  </si>
  <si>
    <t>Acapetahua</t>
  </si>
  <si>
    <t>Aldama</t>
  </si>
  <si>
    <t>Altamirano</t>
  </si>
  <si>
    <t>Amatán</t>
  </si>
  <si>
    <t>Amatenango de la Frontera</t>
  </si>
  <si>
    <t>Amatenango del Valle</t>
  </si>
  <si>
    <t>Angel Albino Corzo</t>
  </si>
  <si>
    <t>Arriaga</t>
  </si>
  <si>
    <t>Bejucal de Ocampo</t>
  </si>
  <si>
    <t>Belizario Domínguez</t>
  </si>
  <si>
    <t>Bella Vista</t>
  </si>
  <si>
    <t>Benemérito de las Américas</t>
  </si>
  <si>
    <t>Berriozábal</t>
  </si>
  <si>
    <t>Bochil</t>
  </si>
  <si>
    <t>Cacahoatán</t>
  </si>
  <si>
    <t>Catazajá</t>
  </si>
  <si>
    <t>Chalchihuitán</t>
  </si>
  <si>
    <t>Chamula</t>
  </si>
  <si>
    <t>Chanal</t>
  </si>
  <si>
    <t>Chapultenango</t>
  </si>
  <si>
    <t>Chenalhó</t>
  </si>
  <si>
    <t>Chiapa de Corzo</t>
  </si>
  <si>
    <t>Chiapilla</t>
  </si>
  <si>
    <t>Chicoasén</t>
  </si>
  <si>
    <t>Chicomuselo</t>
  </si>
  <si>
    <t>Chilón</t>
  </si>
  <si>
    <t>Cintalapa</t>
  </si>
  <si>
    <t>Coapilla</t>
  </si>
  <si>
    <t>Comitán de Domínguez</t>
  </si>
  <si>
    <t>Copainalá</t>
  </si>
  <si>
    <t>El Bosque</t>
  </si>
  <si>
    <t>El Parral</t>
  </si>
  <si>
    <t>El Porvenir</t>
  </si>
  <si>
    <t>Emiliano Zapata</t>
  </si>
  <si>
    <t>Escuintla</t>
  </si>
  <si>
    <t>Francisco León</t>
  </si>
  <si>
    <t>Frontera Comalapa</t>
  </si>
  <si>
    <t>Frontera Hidalgo</t>
  </si>
  <si>
    <t>Huehuetán</t>
  </si>
  <si>
    <t>Huitiupán</t>
  </si>
  <si>
    <t>Huixtán</t>
  </si>
  <si>
    <t>Huixtla</t>
  </si>
  <si>
    <t>Ixhuatán</t>
  </si>
  <si>
    <t>Ixtacomitán</t>
  </si>
  <si>
    <t>Ixtapa</t>
  </si>
  <si>
    <t>Ixtapangajoya</t>
  </si>
  <si>
    <t>Jiquipilas</t>
  </si>
  <si>
    <t>Jitotol</t>
  </si>
  <si>
    <t>La Concordia</t>
  </si>
  <si>
    <t>La Grandeza</t>
  </si>
  <si>
    <t>La Independencia</t>
  </si>
  <si>
    <t>La Libertad</t>
  </si>
  <si>
    <t>La Trinitaria</t>
  </si>
  <si>
    <t>Larráinzar</t>
  </si>
  <si>
    <t>Las Margaritas</t>
  </si>
  <si>
    <t>Las Rosas</t>
  </si>
  <si>
    <t>Mapastepec</t>
  </si>
  <si>
    <t>Maravilla Tenejapa</t>
  </si>
  <si>
    <t>Marqués de Comillas</t>
  </si>
  <si>
    <t>Mazapa de Madero</t>
  </si>
  <si>
    <t>Mazatán</t>
  </si>
  <si>
    <t>Metapa</t>
  </si>
  <si>
    <t>Mezcalapa</t>
  </si>
  <si>
    <t>Mitontic</t>
  </si>
  <si>
    <t>Montecristo de Guerrero</t>
  </si>
  <si>
    <t>Motozintla</t>
  </si>
  <si>
    <t>Nicolás Ruíz</t>
  </si>
  <si>
    <t>Ocosingo</t>
  </si>
  <si>
    <t>Ocotepec</t>
  </si>
  <si>
    <t>Ocozocoautla de Espinosa</t>
  </si>
  <si>
    <t>Ostuacán</t>
  </si>
  <si>
    <t>Osumacinta</t>
  </si>
  <si>
    <t>Oxchuc</t>
  </si>
  <si>
    <t>Palenque</t>
  </si>
  <si>
    <t>Pantelhó</t>
  </si>
  <si>
    <t>Pantepec</t>
  </si>
  <si>
    <t>Pichucalco</t>
  </si>
  <si>
    <t>Pijijiapan</t>
  </si>
  <si>
    <t>Pueblo Nuevo Solistahuacán</t>
  </si>
  <si>
    <t>Rayón</t>
  </si>
  <si>
    <t>Reforma</t>
  </si>
  <si>
    <t>Sabanilla</t>
  </si>
  <si>
    <t>Salto de Agua</t>
  </si>
  <si>
    <t>San Andrés Duraznal</t>
  </si>
  <si>
    <t>San Cristóbal de las Casas</t>
  </si>
  <si>
    <t>San Fernando</t>
  </si>
  <si>
    <t>San Juan Cancuc</t>
  </si>
  <si>
    <t>San Lucas</t>
  </si>
  <si>
    <t>Santiago el Pinar</t>
  </si>
  <si>
    <t>Siltepec</t>
  </si>
  <si>
    <t>Simojovel</t>
  </si>
  <si>
    <t>Sitalá</t>
  </si>
  <si>
    <t>Socoltenango</t>
  </si>
  <si>
    <t>Solosuchiapa</t>
  </si>
  <si>
    <t>Soyaló</t>
  </si>
  <si>
    <t>Suchiapa</t>
  </si>
  <si>
    <t>Suchiate</t>
  </si>
  <si>
    <t>Sunuapa</t>
  </si>
  <si>
    <t>Tapachula</t>
  </si>
  <si>
    <t>Tapalapa</t>
  </si>
  <si>
    <t>Tapilula</t>
  </si>
  <si>
    <t>Tecpatán</t>
  </si>
  <si>
    <t>Tenejapa</t>
  </si>
  <si>
    <t>Teopisca</t>
  </si>
  <si>
    <t>Tila</t>
  </si>
  <si>
    <t>Tonalá</t>
  </si>
  <si>
    <t>Totolapa</t>
  </si>
  <si>
    <t>Tumbalá</t>
  </si>
  <si>
    <t>Tuxtla Chico</t>
  </si>
  <si>
    <t>Tuxtla Gutiérrez</t>
  </si>
  <si>
    <t>Tuzantán</t>
  </si>
  <si>
    <t>Tzimol</t>
  </si>
  <si>
    <t>Unión Juárez</t>
  </si>
  <si>
    <t>Venustiano Carranza</t>
  </si>
  <si>
    <t>Villa Comaltitlán</t>
  </si>
  <si>
    <t>Villa Corzo</t>
  </si>
  <si>
    <t>Villaflores</t>
  </si>
  <si>
    <t>Yajalón</t>
  </si>
  <si>
    <t>Zinacantán</t>
  </si>
  <si>
    <t>Ahumada</t>
  </si>
  <si>
    <t>Aquiles Serdán</t>
  </si>
  <si>
    <t>Ascensión</t>
  </si>
  <si>
    <t>Bachíniva</t>
  </si>
  <si>
    <t>Balleza</t>
  </si>
  <si>
    <t>Batopilas</t>
  </si>
  <si>
    <t>Bocoyna</t>
  </si>
  <si>
    <t>Buenaventura</t>
  </si>
  <si>
    <t>Camargo</t>
  </si>
  <si>
    <t>Carichí</t>
  </si>
  <si>
    <t>Casas Grandes</t>
  </si>
  <si>
    <t>Chínipas</t>
  </si>
  <si>
    <t>Coronado</t>
  </si>
  <si>
    <t>Coyame del Sotol</t>
  </si>
  <si>
    <t>Cusihuiriachi</t>
  </si>
  <si>
    <t>Delicias</t>
  </si>
  <si>
    <t>Dr. Belisario Domínguez</t>
  </si>
  <si>
    <t>El Tule</t>
  </si>
  <si>
    <t>Galeana</t>
  </si>
  <si>
    <t>Gómez Farías</t>
  </si>
  <si>
    <t>Gran Morelos</t>
  </si>
  <si>
    <t>Guachochi</t>
  </si>
  <si>
    <t>Guadalupe</t>
  </si>
  <si>
    <t>Guadalupe y Calvo</t>
  </si>
  <si>
    <t>Guazapares</t>
  </si>
  <si>
    <t>Hidalgo del Parral</t>
  </si>
  <si>
    <t>Huejotitán</t>
  </si>
  <si>
    <t>Ignacio Zaragoza</t>
  </si>
  <si>
    <t>Janos</t>
  </si>
  <si>
    <t>Julimes</t>
  </si>
  <si>
    <t>La Cruz</t>
  </si>
  <si>
    <t>López</t>
  </si>
  <si>
    <t>Madera</t>
  </si>
  <si>
    <t>Maguarichi</t>
  </si>
  <si>
    <t>Manuel Benavides</t>
  </si>
  <si>
    <t>Matachí</t>
  </si>
  <si>
    <t>Meoqui</t>
  </si>
  <si>
    <t>Moris</t>
  </si>
  <si>
    <t>Namiquipa</t>
  </si>
  <si>
    <t>Nonoava</t>
  </si>
  <si>
    <t>Nuevo Casas Grandes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</si>
  <si>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</si>
  <si>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</si>
  <si>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</si>
  <si>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</si>
  <si>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</si>
  <si>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</si>
  <si>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</si>
  <si>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</si>
  <si>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Bárbara</t>
  </si>
  <si>
    <t>Santa Isabel</t>
  </si>
  <si>
    <t>Satevó</t>
  </si>
  <si>
    <t>Saucillo</t>
  </si>
  <si>
    <t>Temósachic</t>
  </si>
  <si>
    <t>Urique</t>
  </si>
  <si>
    <t>Uruachi</t>
  </si>
  <si>
    <t>Valle de Zaragoza</t>
  </si>
  <si>
    <t>Álvaro Obregón</t>
  </si>
  <si>
    <t>Azcapotzalco</t>
  </si>
  <si>
    <t>Benito Juárez</t>
  </si>
  <si>
    <t>Coyoacán</t>
  </si>
  <si>
    <t>Cuajimalpa de Morelos</t>
  </si>
  <si>
    <t>Gustavo A. Madero</t>
  </si>
  <si>
    <t>Iztacalco</t>
  </si>
  <si>
    <t>Iztapalapa</t>
  </si>
  <si>
    <t>La Magdalena Contreras</t>
  </si>
  <si>
    <t>Miguel Hidalgo</t>
  </si>
  <si>
    <t>Milpa Alta</t>
  </si>
  <si>
    <t>Tláhuac</t>
  </si>
  <si>
    <t>Tlalpan</t>
  </si>
  <si>
    <t>Xochimilco</t>
  </si>
  <si>
    <t>Canatlán</t>
  </si>
  <si>
    <t>Canelas</t>
  </si>
  <si>
    <t>Coneto de Comonfort</t>
  </si>
  <si>
    <t>Cuencamé</t>
  </si>
  <si>
    <t>El Oro</t>
  </si>
  <si>
    <t>General Simón Bolívar</t>
  </si>
  <si>
    <t>Gómez Palacio</t>
  </si>
  <si>
    <t>Guadalupe Victoria</t>
  </si>
  <si>
    <t>Guanaceví</t>
  </si>
  <si>
    <t>Indé</t>
  </si>
  <si>
    <t>Lerdo</t>
  </si>
  <si>
    <t>Mapimí</t>
  </si>
  <si>
    <t>Mezquital</t>
  </si>
  <si>
    <t>Nazas</t>
  </si>
  <si>
    <t>Nombre de Dios</t>
  </si>
  <si>
    <t>Nuevo Ideal</t>
  </si>
  <si>
    <t>Otáez</t>
  </si>
  <si>
    <t>Pánuco de Coronado</t>
  </si>
  <si>
    <t>Peñón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</si>
  <si>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</si>
  <si>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</si>
  <si>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</si>
  <si>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</si>
  <si>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</si>
  <si>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</si>
  <si>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</si>
  <si>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</si>
  <si>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</si>
  <si>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</si>
  <si>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</si>
  <si>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</si>
  <si>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</si>
  <si>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</si>
  <si>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</si>
  <si>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</si>
  <si>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</si>
  <si>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Acámbaro</t>
  </si>
  <si>
    <t>Apaseo el Alto</t>
  </si>
  <si>
    <t>Apaseo el Grande</t>
  </si>
  <si>
    <t>Atarjea</t>
  </si>
  <si>
    <t>Celaya</t>
  </si>
  <si>
    <t>Comonfort</t>
  </si>
  <si>
    <t>Coroneo</t>
  </si>
  <si>
    <t>Cortazar</t>
  </si>
  <si>
    <t>Cuerámaro</t>
  </si>
  <si>
    <t>Doctor Mora</t>
  </si>
  <si>
    <t>Dolores Hidalgo Cuna de la Independencia Nacional</t>
  </si>
  <si>
    <t>Huanímaro</t>
  </si>
  <si>
    <t>Irapuato</t>
  </si>
  <si>
    <t>Jaral del Progreso</t>
  </si>
  <si>
    <t>Jerécuaro</t>
  </si>
  <si>
    <t>León</t>
  </si>
  <si>
    <t>Manuel Doblado</t>
  </si>
  <si>
    <t>Moroleón</t>
  </si>
  <si>
    <t>Pénjamo</t>
  </si>
  <si>
    <t>Purísima del Rincón</t>
  </si>
  <si>
    <t>Romita</t>
  </si>
  <si>
    <t>Salamanca</t>
  </si>
  <si>
    <t>Salvatierra</t>
  </si>
  <si>
    <t>San Diego de la Unión</t>
  </si>
  <si>
    <t>San Felipe</t>
  </si>
  <si>
    <t>San Francisco del Rincón</t>
  </si>
  <si>
    <t>San José Iturbide</t>
  </si>
  <si>
    <t>San Luis de la Paz</t>
  </si>
  <si>
    <t>San Miguel de Allende</t>
  </si>
  <si>
    <t>Santa Catarina</t>
  </si>
  <si>
    <t>Santa Cruz de Juventino Rosas</t>
  </si>
  <si>
    <t>Santiago Maravatío</t>
  </si>
  <si>
    <t>Silao</t>
  </si>
  <si>
    <t>Tarandacuao</t>
  </si>
  <si>
    <t>Tarimoro</t>
  </si>
  <si>
    <t>Tierra Blanca</t>
  </si>
  <si>
    <t>Uriangato</t>
  </si>
  <si>
    <t>Valle de Santiago</t>
  </si>
  <si>
    <t>Victoria</t>
  </si>
  <si>
    <t>Villagrán</t>
  </si>
  <si>
    <t>Xichú</t>
  </si>
  <si>
    <t>Yuriria</t>
  </si>
  <si>
    <t>Acapulco de Juárez</t>
  </si>
  <si>
    <t>Acatepec</t>
  </si>
  <si>
    <t>Ahuacuotzingo</t>
  </si>
  <si>
    <t>Ajuchitlán del Progreso</t>
  </si>
  <si>
    <t>Alcozauca de Guerrero</t>
  </si>
  <si>
    <t>Alpoyeca</t>
  </si>
  <si>
    <t>Apaxtla</t>
  </si>
  <si>
    <t>Arcelia</t>
  </si>
  <si>
    <t>Atenango del Río</t>
  </si>
  <si>
    <t>Atlamajalcingo del Monte</t>
  </si>
  <si>
    <t>Atlixtac</t>
  </si>
  <si>
    <t>Atoyac de Álvarez</t>
  </si>
  <si>
    <t>Ayutla de los Libres</t>
  </si>
  <si>
    <t>Azoyú</t>
  </si>
  <si>
    <t>Buenavista de Cuéllar</t>
  </si>
  <si>
    <t>Chilapa de Álvarez</t>
  </si>
  <si>
    <t>Chilpancingo de los Bravo</t>
  </si>
  <si>
    <t>Coahuayutla de José María Izazaga</t>
  </si>
  <si>
    <t>Cochoapa el Grande</t>
  </si>
  <si>
    <t>Cocula</t>
  </si>
  <si>
    <t>Copala</t>
  </si>
  <si>
    <t>Copalillo</t>
  </si>
  <si>
    <t>Copanatoyac</t>
  </si>
  <si>
    <t>Coyuca de Benítez</t>
  </si>
  <si>
    <t>Coyuca de Catalán</t>
  </si>
  <si>
    <t>Cuajinicuilapa</t>
  </si>
  <si>
    <t>Cualác</t>
  </si>
  <si>
    <t>Cuautepec</t>
  </si>
  <si>
    <t>Cuetzala del Progreso</t>
  </si>
  <si>
    <t>Cutzamala de Pinzón</t>
  </si>
  <si>
    <t>Eduardo Neri</t>
  </si>
  <si>
    <t>Florencio Villarreal</t>
  </si>
  <si>
    <t>General Canuto A. Neri</t>
  </si>
  <si>
    <t>General Heliodoro Castillo</t>
  </si>
  <si>
    <t>Huamuxtitlán</t>
  </si>
  <si>
    <t>Huitzuco de los Figueroa</t>
  </si>
  <si>
    <t>Iguala de la Independencia</t>
  </si>
  <si>
    <t>Igualapa</t>
  </si>
  <si>
    <t>Iliatenco</t>
  </si>
  <si>
    <t>Ixcateopan de Cuauhtémoc</t>
  </si>
  <si>
    <t>José Joaquín de Herrera</t>
  </si>
  <si>
    <t>Juan R. Escudero</t>
  </si>
  <si>
    <t>Juchitán</t>
  </si>
  <si>
    <t>La Unión de Isidoro Montes de Oca</t>
  </si>
  <si>
    <t>Leonardo Bravo</t>
  </si>
  <si>
    <t>Malinaltepec</t>
  </si>
  <si>
    <t>Marquelia</t>
  </si>
  <si>
    <t>Mártir de Cuilapan</t>
  </si>
  <si>
    <t>Metlatónoc</t>
  </si>
  <si>
    <t>Mochitlán</t>
  </si>
  <si>
    <t>Olinalá</t>
  </si>
  <si>
    <t>Ometepec</t>
  </si>
  <si>
    <t>Pedro Ascencio Alquisiras</t>
  </si>
  <si>
    <t>Petatlán</t>
  </si>
  <si>
    <t>Pilcaya</t>
  </si>
  <si>
    <t>Pungarabato</t>
  </si>
  <si>
    <t>Quechultenango</t>
  </si>
  <si>
    <t>San Luis Acatlán</t>
  </si>
  <si>
    <t>San Marcos</t>
  </si>
  <si>
    <t>San Miguel Totolapan</t>
  </si>
  <si>
    <t>Taxco de Alarcón</t>
  </si>
  <si>
    <t>Tecoanapa</t>
  </si>
  <si>
    <t>Técpan de Galeana</t>
  </si>
  <si>
    <t>Teloloapan</t>
  </si>
  <si>
    <t>Tepecoacuilco de Trujano</t>
  </si>
  <si>
    <t>Tetipac</t>
  </si>
  <si>
    <t>Tixtla de Guerrero</t>
  </si>
  <si>
    <t>Tlacoachistlahuaca</t>
  </si>
  <si>
    <t>Tlacoapa</t>
  </si>
  <si>
    <t>Tlalchapa</t>
  </si>
  <si>
    <t>Tlalixtaquilla de Maldonado</t>
  </si>
  <si>
    <t>Tlapa de Comonfort</t>
  </si>
  <si>
    <t>Tlapehuala</t>
  </si>
  <si>
    <t>Xalpatláhuac</t>
  </si>
  <si>
    <t>Xochihuehuetlán</t>
  </si>
  <si>
    <t>Xochistlahuaca</t>
  </si>
  <si>
    <t>Zapotitlán Tablas</t>
  </si>
  <si>
    <t>Zihuatanejo de Azueta</t>
  </si>
  <si>
    <t>Zirándaro</t>
  </si>
  <si>
    <t>Zitlala</t>
  </si>
  <si>
    <t>Acatlán</t>
  </si>
  <si>
    <t>Acaxochitlán</t>
  </si>
  <si>
    <t>Actopan</t>
  </si>
  <si>
    <t>Agua Blanca de Iturbide</t>
  </si>
  <si>
    <t>Ajacuba</t>
  </si>
  <si>
    <t>Alfajayucan</t>
  </si>
  <si>
    <t>Almoloya</t>
  </si>
  <si>
    <t>Apan</t>
  </si>
  <si>
    <t>Atitalaquia</t>
  </si>
  <si>
    <t>Atlapexco</t>
  </si>
  <si>
    <t>Atotonilco de Tula</t>
  </si>
  <si>
    <t>Atotonilco el Grande</t>
  </si>
  <si>
    <t>Calnali</t>
  </si>
  <si>
    <t>Cardonal</t>
  </si>
  <si>
    <t>Chapantongo</t>
  </si>
  <si>
    <t>Chapulhuacán</t>
  </si>
  <si>
    <t>Chilcuautla</t>
  </si>
  <si>
    <t>Cuautepec de Hinojosa</t>
  </si>
  <si>
    <t>El Arenal</t>
  </si>
  <si>
    <t>Eloxochitlán</t>
  </si>
  <si>
    <t>Epazoyucan</t>
  </si>
  <si>
    <t>Huasca de Ocampo</t>
  </si>
  <si>
    <t>Huautla</t>
  </si>
  <si>
    <t>Huazalingo</t>
  </si>
  <si>
    <t>Huehuetla</t>
  </si>
  <si>
    <t>Huejutla de Reyes</t>
  </si>
  <si>
    <t>Huichapan</t>
  </si>
  <si>
    <t>Ixmiquilpan</t>
  </si>
  <si>
    <t>Jacala de Ledezma</t>
  </si>
  <si>
    <t>Jaltocán</t>
  </si>
  <si>
    <t>Juárez Hidalgo</t>
  </si>
  <si>
    <t>La Misión</t>
  </si>
  <si>
    <t>Lolotla</t>
  </si>
  <si>
    <t>Metepec</t>
  </si>
  <si>
    <t>Metztitlán</t>
  </si>
  <si>
    <t>Mineral de la Reforma</t>
  </si>
  <si>
    <t>Mineral del Chico</t>
  </si>
  <si>
    <t>Mineral del Monte</t>
  </si>
  <si>
    <t>Mixquiahuala de Juárez</t>
  </si>
  <si>
    <t>Molango de Escamilla</t>
  </si>
  <si>
    <t>Nicolás Flores</t>
  </si>
  <si>
    <t>Nopala de Villagrán</t>
  </si>
  <si>
    <t>Omitlán de Juárez</t>
  </si>
  <si>
    <t>Pachuca de Soto</t>
  </si>
  <si>
    <t>Pacula</t>
  </si>
  <si>
    <t>Pisaflores</t>
  </si>
  <si>
    <t>Progreso de Obregón</t>
  </si>
  <si>
    <t>San Agustín Metzquititlán</t>
  </si>
  <si>
    <t>San Agustín Tlaxiaca</t>
  </si>
  <si>
    <t>San Bartolo Tutotepec</t>
  </si>
  <si>
    <t>San Felipe Orizatlán</t>
  </si>
  <si>
    <t>San Salvador</t>
  </si>
  <si>
    <t>Santiago de Anaya</t>
  </si>
  <si>
    <t>Santiago Tulantepec de Lugo Guerrero</t>
  </si>
  <si>
    <t>Singuilucan</t>
  </si>
  <si>
    <t>Tasquillo</t>
  </si>
  <si>
    <t>Tecozautla</t>
  </si>
  <si>
    <t>Tenango de Doria</t>
  </si>
  <si>
    <t>Tepeapulco</t>
  </si>
  <si>
    <t>Tepehuacán de Guerrero</t>
  </si>
  <si>
    <t>Tepeji del Río de Ocampo</t>
  </si>
  <si>
    <t>Tepetitlán</t>
  </si>
  <si>
    <t>Tetepango</t>
  </si>
  <si>
    <t>Tezontepec de Aldama</t>
  </si>
  <si>
    <t>Tianguistengo</t>
  </si>
  <si>
    <t>Tizayuca</t>
  </si>
  <si>
    <t>Tlahuelilpan</t>
  </si>
  <si>
    <t>Tlahuiltepa</t>
  </si>
  <si>
    <t>Tlanalapa</t>
  </si>
  <si>
    <t>Tlanchinol</t>
  </si>
  <si>
    <t>Tlaxcoapan</t>
  </si>
  <si>
    <t>Tolcayuca</t>
  </si>
  <si>
    <t>Tula de Allende</t>
  </si>
  <si>
    <t>Tulancingo de Bravo</t>
  </si>
  <si>
    <t>Villa de Tezontepec</t>
  </si>
  <si>
    <t>Xochiatipan</t>
  </si>
  <si>
    <t>Xochicoatlán</t>
  </si>
  <si>
    <t>Yahualica</t>
  </si>
  <si>
    <t>Zacualtipán de Ángeles</t>
  </si>
  <si>
    <t>Zapotlán de Juárez</t>
  </si>
  <si>
    <t>Zempoala</t>
  </si>
  <si>
    <t>Zimapán</t>
  </si>
  <si>
    <t>Acatic</t>
  </si>
  <si>
    <t>Acatlán de Juárez</t>
  </si>
  <si>
    <t>Ahualulco de Mercado</t>
  </si>
  <si>
    <t>Amacueca</t>
  </si>
  <si>
    <t>Amatitán</t>
  </si>
  <si>
    <t>Ameca</t>
  </si>
  <si>
    <t>Arandas</t>
  </si>
  <si>
    <t>Atemajac de Brizuela</t>
  </si>
  <si>
    <t>Atengo</t>
  </si>
  <si>
    <t>Atenguillo</t>
  </si>
  <si>
    <t>Atotonilco el Alto</t>
  </si>
  <si>
    <t>Atoyac</t>
  </si>
  <si>
    <t>Autlán de Navarro</t>
  </si>
  <si>
    <t>Ayotlán</t>
  </si>
  <si>
    <t>Ayutla</t>
  </si>
  <si>
    <t>Bolaños</t>
  </si>
  <si>
    <t>Cabo Corrientes</t>
  </si>
  <si>
    <t>Cañadas de Obregón</t>
  </si>
  <si>
    <t>Casimiro Castillo</t>
  </si>
  <si>
    <t>Chapala</t>
  </si>
  <si>
    <t>Chimaltitán</t>
  </si>
  <si>
    <t>Chiquilistlán</t>
  </si>
  <si>
    <t>Cihuatlán</t>
  </si>
  <si>
    <t>Colotlán</t>
  </si>
  <si>
    <t>Concepción de Buenos Aires</t>
  </si>
  <si>
    <t>Cuautitlán de García Barragán</t>
  </si>
  <si>
    <t>Cuautla</t>
  </si>
  <si>
    <t>Cuquío</t>
  </si>
  <si>
    <t>Degollado</t>
  </si>
  <si>
    <t>Ejutla</t>
  </si>
  <si>
    <t>El Grullo</t>
  </si>
  <si>
    <t>El Limón</t>
  </si>
  <si>
    <t>El Salto</t>
  </si>
  <si>
    <t>Encarnación de Díaz</t>
  </si>
  <si>
    <t>Etzatlán</t>
  </si>
  <si>
    <t>Guachinango</t>
  </si>
  <si>
    <t>Guadalajara</t>
  </si>
  <si>
    <t>Hostotipaquillo</t>
  </si>
  <si>
    <t>Huejúcar</t>
  </si>
  <si>
    <t>Huejuquilla el Alto</t>
  </si>
  <si>
    <t>Ixtlahuacán de los Membrillos</t>
  </si>
  <si>
    <t>Ixtlahuacán del Río</t>
  </si>
  <si>
    <t>Jalostotitlán</t>
  </si>
  <si>
    <t>Jamay</t>
  </si>
  <si>
    <t>Jilotlán de los Dolores</t>
  </si>
  <si>
    <t>Jocotepec</t>
  </si>
  <si>
    <t>Juanacatlán</t>
  </si>
  <si>
    <t>Juchitlán</t>
  </si>
  <si>
    <t>La Barca</t>
  </si>
  <si>
    <t>La Huerta</t>
  </si>
  <si>
    <t>La Manzanilla de la Paz</t>
  </si>
  <si>
    <t>Lagos de Moreno</t>
  </si>
  <si>
    <t>Magdalena</t>
  </si>
  <si>
    <t>Mascota</t>
  </si>
  <si>
    <t>Mazamitla</t>
  </si>
  <si>
    <t>Mexticacán</t>
  </si>
  <si>
    <t>Mezquitic</t>
  </si>
  <si>
    <t>Mixtlán</t>
  </si>
  <si>
    <t>Ocotlán</t>
  </si>
  <si>
    <t>Ojuelos de Jalisco</t>
  </si>
  <si>
    <t>Pihuamo</t>
  </si>
  <si>
    <t>Poncitlán</t>
  </si>
  <si>
    <t>Puerto Vallarta</t>
  </si>
  <si>
    <t>Quitupan</t>
  </si>
  <si>
    <t>San Cristóbal de la Barranca</t>
  </si>
  <si>
    <t>San Diego de Alejandría</t>
  </si>
  <si>
    <t>San Gabriel</t>
  </si>
  <si>
    <t>San Ignacio Cerro Gordo</t>
  </si>
  <si>
    <t>San Juan de los Lagos</t>
  </si>
  <si>
    <t>San Juanito de Escobedo</t>
  </si>
  <si>
    <t>San Julián</t>
  </si>
  <si>
    <t>San Martín de Bolaños</t>
  </si>
  <si>
    <t>San Martín Hidalgo</t>
  </si>
  <si>
    <t>San Miguel el Alto</t>
  </si>
  <si>
    <t>San Pedro Tlaquepaque</t>
  </si>
  <si>
    <t>San Sebastián del Oeste</t>
  </si>
  <si>
    <t>Santa María de los Ángeles</t>
  </si>
  <si>
    <t>Santa María del Oro</t>
  </si>
  <si>
    <t>Sayula</t>
  </si>
  <si>
    <t>Tala</t>
  </si>
  <si>
    <t>Talpa de Allende</t>
  </si>
  <si>
    <t>Tamazula de Gordiano</t>
  </si>
  <si>
    <t>Tapalpa</t>
  </si>
  <si>
    <t>Tecalitlán</t>
  </si>
  <si>
    <t>Techaluta de Montenegro</t>
  </si>
  <si>
    <t>Tecolotlán</t>
  </si>
  <si>
    <t>Tenamaxtlán</t>
  </si>
  <si>
    <t>Teocaltiche</t>
  </si>
  <si>
    <t>Teocuitatlán de Corona</t>
  </si>
  <si>
    <t>Tepatitlán de Morelos</t>
  </si>
  <si>
    <t>Tequila</t>
  </si>
  <si>
    <t>Teuchitlán</t>
  </si>
  <si>
    <t>Tizapán el Alto</t>
  </si>
  <si>
    <t>Tlajomulco de Zúñiga</t>
  </si>
  <si>
    <t>Tolimán</t>
  </si>
  <si>
    <t>Tomatlán</t>
  </si>
  <si>
    <t>Tonaya</t>
  </si>
  <si>
    <t>Tonila</t>
  </si>
  <si>
    <t>Totatiche</t>
  </si>
  <si>
    <t>Tototlán</t>
  </si>
  <si>
    <t>Tuxcacuesco</t>
  </si>
  <si>
    <t>Tuxcueca</t>
  </si>
  <si>
    <t>Tuxpan</t>
  </si>
  <si>
    <t>Unión de San Antonio</t>
  </si>
  <si>
    <t>Unión de Tula</t>
  </si>
  <si>
    <t>Valle de Guadalupe</t>
  </si>
  <si>
    <t>Valle de Juárez</t>
  </si>
  <si>
    <t>Villa Corona</t>
  </si>
  <si>
    <t>Villa Guerrero</t>
  </si>
  <si>
    <t>Villa Hidalgo</t>
  </si>
  <si>
    <t>Villa Purificación</t>
  </si>
  <si>
    <t>Yahualica de González Gallo</t>
  </si>
  <si>
    <t>Zacoalco de Torres</t>
  </si>
  <si>
    <t>Zapopan</t>
  </si>
  <si>
    <t>Zapotiltic</t>
  </si>
  <si>
    <t>Zapotitlán de Vadillo</t>
  </si>
  <si>
    <t>Zapotlán del Rey</t>
  </si>
  <si>
    <t>Zapotlán el Grande</t>
  </si>
  <si>
    <t>Zapotlanejo</t>
  </si>
  <si>
    <t xml:space="preserve">Acambay </t>
  </si>
  <si>
    <t>Acolman</t>
  </si>
  <si>
    <t>Aculco</t>
  </si>
  <si>
    <t>Almoloya de Alquisiras</t>
  </si>
  <si>
    <t>Almoloya de Juárez</t>
  </si>
  <si>
    <t>Almoloya del Río</t>
  </si>
  <si>
    <t>Amanalco</t>
  </si>
  <si>
    <t>Amatepec</t>
  </si>
  <si>
    <t>Amecameca</t>
  </si>
  <si>
    <t>Apaxco</t>
  </si>
  <si>
    <t>Atenco</t>
  </si>
  <si>
    <t>Atizapán</t>
  </si>
  <si>
    <t>Atizapán de Zaragoza</t>
  </si>
  <si>
    <t>Atlacomulco</t>
  </si>
  <si>
    <t>Atlautla</t>
  </si>
  <si>
    <t>Axapusco</t>
  </si>
  <si>
    <t>Ayapango</t>
  </si>
  <si>
    <t>Calimaya</t>
  </si>
  <si>
    <t>Capulhuac</t>
  </si>
  <si>
    <t>Chalco</t>
  </si>
  <si>
    <t>Chapa de Mota</t>
  </si>
  <si>
    <t>Chapultepec</t>
  </si>
  <si>
    <t>Chiautla</t>
  </si>
  <si>
    <t>Chicoloapan</t>
  </si>
  <si>
    <t>Chiconcuac</t>
  </si>
  <si>
    <t>Chimalhuacán</t>
  </si>
  <si>
    <t>Coacalco de Berriozábal</t>
  </si>
  <si>
    <t>Coatepec Harinas</t>
  </si>
  <si>
    <t>Cocotitlán</t>
  </si>
  <si>
    <t>Coyotepec</t>
  </si>
  <si>
    <t>Cuautitlán</t>
  </si>
  <si>
    <t>Cuautitlán Izcalli</t>
  </si>
  <si>
    <t>Donato Guerra</t>
  </si>
  <si>
    <t>Ecatepec de Morelos</t>
  </si>
  <si>
    <t>Ecatzingo</t>
  </si>
  <si>
    <t>Huehuetoca</t>
  </si>
  <si>
    <t>Hueypoxtla</t>
  </si>
  <si>
    <t>Huixquilucan</t>
  </si>
  <si>
    <t>Isidro Fabela</t>
  </si>
  <si>
    <t>Ixtapaluca</t>
  </si>
  <si>
    <t>Ixtapan de la Sal</t>
  </si>
  <si>
    <t>Ixtapan del Oro</t>
  </si>
  <si>
    <t>Ixtlahuaca</t>
  </si>
  <si>
    <t>Jaltenco</t>
  </si>
  <si>
    <t>Jilotepec</t>
  </si>
  <si>
    <t>Jilotzingo</t>
  </si>
  <si>
    <t>Jiquipilco</t>
  </si>
  <si>
    <t>Jocotitlán</t>
  </si>
  <si>
    <t>Joquicingo</t>
  </si>
  <si>
    <t>Juchitepec</t>
  </si>
  <si>
    <t>Lerma</t>
  </si>
  <si>
    <t>Luvianos</t>
  </si>
  <si>
    <t>Malinalco</t>
  </si>
  <si>
    <t>Melchor Ocampo</t>
  </si>
  <si>
    <t>Mexicaltzingo</t>
  </si>
  <si>
    <t>Naucalpan de Juárez</t>
  </si>
  <si>
    <t>Nextlalpan</t>
  </si>
  <si>
    <t>Nezahualcóyotl</t>
  </si>
  <si>
    <t>Nicolás Romero</t>
  </si>
  <si>
    <t>Nopaltepec</t>
  </si>
  <si>
    <t>Ocoyoacac</t>
  </si>
  <si>
    <t>Ocuilan</t>
  </si>
  <si>
    <t>Otumba</t>
  </si>
  <si>
    <t>Otzoloapan</t>
  </si>
  <si>
    <t>Otzolotepec</t>
  </si>
  <si>
    <t>Ozumba</t>
  </si>
  <si>
    <t>Papalotla</t>
  </si>
  <si>
    <t>Polotitlán</t>
  </si>
  <si>
    <t>San Antonio la Isla</t>
  </si>
  <si>
    <t>San Felipe del Progreso</t>
  </si>
  <si>
    <t>San José del Rincón</t>
  </si>
  <si>
    <t>San Martín de las Pirámides</t>
  </si>
  <si>
    <t>San Mateo Atenco</t>
  </si>
  <si>
    <t>San Simón de Guerrero</t>
  </si>
  <si>
    <t>Santo Tomás</t>
  </si>
  <si>
    <t>Soyaniquilpan de Juárez</t>
  </si>
  <si>
    <t>Sultepec</t>
  </si>
  <si>
    <t>Tecámac</t>
  </si>
  <si>
    <t>Tejupilco</t>
  </si>
  <si>
    <t>Temamatla</t>
  </si>
  <si>
    <t>Temascalapa</t>
  </si>
  <si>
    <t>Temascalcingo</t>
  </si>
  <si>
    <t>Temascaltepec</t>
  </si>
  <si>
    <t>Temoaya</t>
  </si>
  <si>
    <t>Tenancingo</t>
  </si>
  <si>
    <t>Tenango del Aire</t>
  </si>
  <si>
    <t>Tenango del Valle</t>
  </si>
  <si>
    <t>Teoloyucan</t>
  </si>
  <si>
    <t>Teotihuacán</t>
  </si>
  <si>
    <t>Tepetlaoxtoc</t>
  </si>
  <si>
    <t>Tepetlixpa</t>
  </si>
  <si>
    <t>Tepotzotlán</t>
  </si>
  <si>
    <t>Tequixquiac</t>
  </si>
  <si>
    <t>Texcaltitlán</t>
  </si>
  <si>
    <t>Texcalyacac</t>
  </si>
  <si>
    <t>Texcoco</t>
  </si>
  <si>
    <t>Tezoyuca</t>
  </si>
  <si>
    <t>Tianguistenco</t>
  </si>
  <si>
    <t>Timilpan</t>
  </si>
  <si>
    <t>Tlalmanalco</t>
  </si>
  <si>
    <t>Tlalnepantla de Baz</t>
  </si>
  <si>
    <t>Tlatlaya</t>
  </si>
  <si>
    <t>Toluca</t>
  </si>
  <si>
    <t>Tonanitla</t>
  </si>
  <si>
    <t>Tonatico</t>
  </si>
  <si>
    <t>Tultepec</t>
  </si>
  <si>
    <t>Tultitlán</t>
  </si>
  <si>
    <t>Valle de Bravo</t>
  </si>
  <si>
    <t>Valle de Chalco Solidaridad</t>
  </si>
  <si>
    <t>Villa de Allende</t>
  </si>
  <si>
    <t>Villa del Carbón</t>
  </si>
  <si>
    <t>Villa Victoria</t>
  </si>
  <si>
    <t>Xalatlaco</t>
  </si>
  <si>
    <t>Xonacatlán</t>
  </si>
  <si>
    <t>Zacazonapan</t>
  </si>
  <si>
    <t>Zacualpan</t>
  </si>
  <si>
    <t>Zinacantepec</t>
  </si>
  <si>
    <t>Zumpahuacán</t>
  </si>
  <si>
    <t>Zumpango</t>
  </si>
  <si>
    <t>Acuitzio</t>
  </si>
  <si>
    <t>Aguililla</t>
  </si>
  <si>
    <t>Angamacutiro</t>
  </si>
  <si>
    <t>Angangueo</t>
  </si>
  <si>
    <t>Apatzingán</t>
  </si>
  <si>
    <t>Aporo</t>
  </si>
  <si>
    <t>Aquila</t>
  </si>
  <si>
    <t>Ario</t>
  </si>
  <si>
    <t>Briseñas</t>
  </si>
  <si>
    <t>Buenavista</t>
  </si>
  <si>
    <t>Carácuaro</t>
  </si>
  <si>
    <t>Charapan</t>
  </si>
  <si>
    <t>Charo</t>
  </si>
  <si>
    <t>Chavinda</t>
  </si>
  <si>
    <t>Cherán</t>
  </si>
  <si>
    <t>Chilchota</t>
  </si>
  <si>
    <t>Chinicuila</t>
  </si>
  <si>
    <t>Chucándiro</t>
  </si>
  <si>
    <t>Churintzio</t>
  </si>
  <si>
    <t>Churumuco</t>
  </si>
  <si>
    <t>Coahuayana</t>
  </si>
  <si>
    <t>Coalcomán de Vázquez Pallares</t>
  </si>
  <si>
    <t>Coeneo</t>
  </si>
  <si>
    <t>Cojumatlán de Régules</t>
  </si>
  <si>
    <t>Contepec</t>
  </si>
  <si>
    <t>Copándaro</t>
  </si>
  <si>
    <t>Cotija</t>
  </si>
  <si>
    <t>Cuitzeo</t>
  </si>
  <si>
    <t>Ecuandureo</t>
  </si>
  <si>
    <t>Epitacio Huerta</t>
  </si>
  <si>
    <t>Erongarícuaro</t>
  </si>
  <si>
    <t>Gabriel Zamora</t>
  </si>
  <si>
    <t>Huandacareo</t>
  </si>
  <si>
    <t>Huaniqueo</t>
  </si>
  <si>
    <t>Huetamo</t>
  </si>
  <si>
    <t>Huiramba</t>
  </si>
  <si>
    <t>Indaparapeo</t>
  </si>
  <si>
    <t>Irimbo</t>
  </si>
  <si>
    <t>Ixtlán</t>
  </si>
  <si>
    <t>Jacona</t>
  </si>
  <si>
    <t>Jiquilpan</t>
  </si>
  <si>
    <t>José Sixto Verduzco</t>
  </si>
  <si>
    <t>Jungapeo</t>
  </si>
  <si>
    <t>La Huacana</t>
  </si>
  <si>
    <t>La Piedad</t>
  </si>
  <si>
    <t>Lagunillas</t>
  </si>
  <si>
    <t>Lázaro Cárdenas</t>
  </si>
  <si>
    <t>Los Reyes</t>
  </si>
  <si>
    <t>Madero</t>
  </si>
  <si>
    <t>Maravatío</t>
  </si>
  <si>
    <t>Marcos Castellanos</t>
  </si>
  <si>
    <t>Morelia</t>
  </si>
  <si>
    <t>Múgica</t>
  </si>
  <si>
    <t>Nahuatzen</t>
  </si>
  <si>
    <t>Nocupétaro</t>
  </si>
  <si>
    <t>Nuevo Parangaricutiro</t>
  </si>
  <si>
    <t>Nuevo Urecho</t>
  </si>
  <si>
    <t>Numarán</t>
  </si>
  <si>
    <t>Pajacuarán</t>
  </si>
  <si>
    <t>Panindícuaro</t>
  </si>
  <si>
    <t>Paracho</t>
  </si>
  <si>
    <t>Parácuaro</t>
  </si>
  <si>
    <t>Pátzcuaro</t>
  </si>
  <si>
    <t>Penjamillo</t>
  </si>
  <si>
    <t>Peribán</t>
  </si>
  <si>
    <t>Purépero</t>
  </si>
  <si>
    <t>Puruándiro</t>
  </si>
  <si>
    <t>Queréndaro</t>
  </si>
  <si>
    <t>Quiroga</t>
  </si>
  <si>
    <t>Sahuayo</t>
  </si>
  <si>
    <t>Salvador Escalante</t>
  </si>
  <si>
    <t>Santa Ana Maya</t>
  </si>
  <si>
    <t>Senguio</t>
  </si>
  <si>
    <t>Susupuato</t>
  </si>
  <si>
    <t>Tacámbaro</t>
  </si>
  <si>
    <t>Tancítaro</t>
  </si>
  <si>
    <t>Tangamandapio</t>
  </si>
  <si>
    <t>Tangancícuaro</t>
  </si>
  <si>
    <t>Tanhuato</t>
  </si>
  <si>
    <t>Taretan</t>
  </si>
  <si>
    <t>Tarímbaro</t>
  </si>
  <si>
    <t>Tepalcatepec</t>
  </si>
  <si>
    <t>Tingambato</t>
  </si>
  <si>
    <t>Tingüindín</t>
  </si>
  <si>
    <t>Tiquicheo de Nicolás Romero</t>
  </si>
  <si>
    <t>Tlalpujahua</t>
  </si>
  <si>
    <t>Tlazazalca</t>
  </si>
  <si>
    <t>Tocumbo</t>
  </si>
  <si>
    <t>Tumbiscatío</t>
  </si>
  <si>
    <t>Turicato</t>
  </si>
  <si>
    <t>Tuzantla</t>
  </si>
  <si>
    <t>Tzintzuntzan</t>
  </si>
  <si>
    <t>Tzitzio</t>
  </si>
  <si>
    <t>Uruapan</t>
  </si>
  <si>
    <t>Villamar</t>
  </si>
  <si>
    <t>Vista Hermosa</t>
  </si>
  <si>
    <t>Yurécuaro</t>
  </si>
  <si>
    <t>Zacapu</t>
  </si>
  <si>
    <t>Zamora</t>
  </si>
  <si>
    <t>Zináparo</t>
  </si>
  <si>
    <t>Zinapécuaro</t>
  </si>
  <si>
    <t>Ziracuaretiro</t>
  </si>
  <si>
    <t>Zitácuaro</t>
  </si>
  <si>
    <t>Amacuzac</t>
  </si>
  <si>
    <t>Atlatlahucan</t>
  </si>
  <si>
    <t>Axochiapan</t>
  </si>
  <si>
    <t>Ayala</t>
  </si>
  <si>
    <t>Coatlán del Río</t>
  </si>
  <si>
    <t>Cuernavaca</t>
  </si>
  <si>
    <t>Huitzilac</t>
  </si>
  <si>
    <t>Jantetelco</t>
  </si>
  <si>
    <t>Jiutepec</t>
  </si>
  <si>
    <t>Jojutla</t>
  </si>
  <si>
    <t>Jonacatepec</t>
  </si>
  <si>
    <t>Mazatepec</t>
  </si>
  <si>
    <t>Miacatlán</t>
  </si>
  <si>
    <t>Ocuituco</t>
  </si>
  <si>
    <t>Puente de Ixtla</t>
  </si>
  <si>
    <t>Temixco</t>
  </si>
  <si>
    <t>Temoac</t>
  </si>
  <si>
    <t>Tepalcingo</t>
  </si>
  <si>
    <t>Tepoztlán</t>
  </si>
  <si>
    <t>Tetecala</t>
  </si>
  <si>
    <t>Tetela del Volcán</t>
  </si>
  <si>
    <t>Tlalnepantla</t>
  </si>
  <si>
    <t>Tlaltizapán de Zapata</t>
  </si>
  <si>
    <t>Tlaquiltenango</t>
  </si>
  <si>
    <t>Tlayacapan</t>
  </si>
  <si>
    <t>Totolapan</t>
  </si>
  <si>
    <t>Xochitepec</t>
  </si>
  <si>
    <t>Yautepec</t>
  </si>
  <si>
    <t>Yecapixtla</t>
  </si>
  <si>
    <t>Zacatepec</t>
  </si>
  <si>
    <t>Acaponeta</t>
  </si>
  <si>
    <t>Ahuacatlán</t>
  </si>
  <si>
    <t>Amatlán de Cañas</t>
  </si>
  <si>
    <t>Bahía de Banderas</t>
  </si>
  <si>
    <t>Compostela</t>
  </si>
  <si>
    <t>Del Nayar</t>
  </si>
  <si>
    <t>Huajicori</t>
  </si>
  <si>
    <t>Ixtlán del Río</t>
  </si>
  <si>
    <t>Jala</t>
  </si>
  <si>
    <t>La Yesca</t>
  </si>
  <si>
    <t>Rosamorada</t>
  </si>
  <si>
    <t>Ruíz</t>
  </si>
  <si>
    <t>San Blas</t>
  </si>
  <si>
    <t>San Pedro Lagunillas</t>
  </si>
  <si>
    <t>Santiago Ixcuintla</t>
  </si>
  <si>
    <t>Tecuala</t>
  </si>
  <si>
    <t>Tepic</t>
  </si>
  <si>
    <t>Xalisco</t>
  </si>
  <si>
    <t>Agualeguas</t>
  </si>
  <si>
    <t>Anáhuac</t>
  </si>
  <si>
    <t>Apodaca</t>
  </si>
  <si>
    <t>Aramberri</t>
  </si>
  <si>
    <t>Bustamante</t>
  </si>
  <si>
    <t>Cadereyta Jiménez</t>
  </si>
  <si>
    <t>Cerralvo</t>
  </si>
  <si>
    <t>China</t>
  </si>
  <si>
    <t>Ciénega de Flores</t>
  </si>
  <si>
    <t>Dr. Arroyo</t>
  </si>
  <si>
    <t>Dr. Coss</t>
  </si>
  <si>
    <t>Dr. González</t>
  </si>
  <si>
    <t>García</t>
  </si>
  <si>
    <t>Gral. Bravo</t>
  </si>
  <si>
    <t>Gral. Escobedo</t>
  </si>
  <si>
    <t>Gral. Terán</t>
  </si>
  <si>
    <t>Gral. Treviño</t>
  </si>
  <si>
    <t>Gral. Zaragoza</t>
  </si>
  <si>
    <t>Gral. Zuazua</t>
  </si>
  <si>
    <t>Higueras</t>
  </si>
  <si>
    <t>Hualahuises</t>
  </si>
  <si>
    <t>Iturbide</t>
  </si>
  <si>
    <t>Lampazos de Naranjo</t>
  </si>
  <si>
    <t>Linares</t>
  </si>
  <si>
    <t>Los Aldamas</t>
  </si>
  <si>
    <t>Los Herreras</t>
  </si>
  <si>
    <t>Los Ramones</t>
  </si>
  <si>
    <t>Marín</t>
  </si>
  <si>
    <t>Mier y Noriega</t>
  </si>
  <si>
    <t>Mina</t>
  </si>
  <si>
    <t>Montemorelos</t>
  </si>
  <si>
    <t>Monterrey</t>
  </si>
  <si>
    <t>Parás</t>
  </si>
  <si>
    <t>Pesquería</t>
  </si>
  <si>
    <t>Rayones</t>
  </si>
  <si>
    <t>Sabinas Hidalgo</t>
  </si>
  <si>
    <t>Salinas Victoria</t>
  </si>
  <si>
    <t>San Nicolás de los Garza</t>
  </si>
  <si>
    <t>San Pedro Garza García</t>
  </si>
  <si>
    <t>Santiago</t>
  </si>
  <si>
    <t>Vallecillo</t>
  </si>
  <si>
    <t>Villaldama</t>
  </si>
  <si>
    <t>Abejones</t>
  </si>
  <si>
    <t>Acatlán de Pérez Figueroa</t>
  </si>
  <si>
    <t>Ánimas Trujano</t>
  </si>
  <si>
    <t>Asunción Cacalotepec</t>
  </si>
  <si>
    <t>Asunción Cuyotepeji</t>
  </si>
  <si>
    <t>Asunción Ixtaltepec</t>
  </si>
  <si>
    <t>Asunción Nochixtlán</t>
  </si>
  <si>
    <t>Asunción Ocotlán</t>
  </si>
  <si>
    <t>Asunción Tlacolulita</t>
  </si>
  <si>
    <t>Ayoquezco de Aldama</t>
  </si>
  <si>
    <t>Ayotzintepec</t>
  </si>
  <si>
    <t>Calihualá</t>
  </si>
  <si>
    <t>Candelaria Loxicha</t>
  </si>
  <si>
    <t>Capulálpam de Méndez</t>
  </si>
  <si>
    <t>Chahuites</t>
  </si>
  <si>
    <t>Chalcatongo de Hidalgo</t>
  </si>
  <si>
    <t>Chiquihuitlán de Benito Juárez</t>
  </si>
  <si>
    <t>Ciénega de Zimatlán</t>
  </si>
  <si>
    <t>Ciudad Ixtepec</t>
  </si>
  <si>
    <t>Coatecas Altas</t>
  </si>
  <si>
    <t>Coicoyán de las Flores</t>
  </si>
  <si>
    <t>Concepción Buenavista</t>
  </si>
  <si>
    <t>Concepción Pápalo</t>
  </si>
  <si>
    <t>Constancia del Rosario</t>
  </si>
  <si>
    <t>Cosolapa</t>
  </si>
  <si>
    <t>Cosoltepec</t>
  </si>
  <si>
    <t>Cuilápam de Guerrero</t>
  </si>
  <si>
    <t>Cuyamecalco Villa de Zaragoza</t>
  </si>
  <si>
    <t>El Barrio de la Soledad</t>
  </si>
  <si>
    <t>El Espinal</t>
  </si>
  <si>
    <t>Eloxochitlán de Flores Magón</t>
  </si>
  <si>
    <t>Fresnillo de Trujano</t>
  </si>
  <si>
    <t>Guadalupe de Ramírez</t>
  </si>
  <si>
    <t>Guadalupe Etla</t>
  </si>
  <si>
    <t>Guelatao de Juárez</t>
  </si>
  <si>
    <t>Guevea de Humboldt</t>
  </si>
  <si>
    <t>Heroica Ciudad de Ejutla de Crespo</t>
  </si>
  <si>
    <t>Heroica Ciudad de Huajuapan de León</t>
  </si>
  <si>
    <t>Heroica Ciudad de Juchitán de Zaragoza</t>
  </si>
  <si>
    <t>Heroica Ciudad de Tlaxiaco</t>
  </si>
  <si>
    <t>Heroica Villa Tezoatlán de Segura y Luna, Cuna de la Independencia de Oaxaca</t>
  </si>
  <si>
    <t>Huautepec</t>
  </si>
  <si>
    <t>Huautla de Jiménez</t>
  </si>
  <si>
    <t>Ixpantepec Nieves</t>
  </si>
  <si>
    <t>Ixtlán de Juárez</t>
  </si>
  <si>
    <t>La Compañía</t>
  </si>
  <si>
    <t>La Pe</t>
  </si>
  <si>
    <t>La Reforma</t>
  </si>
  <si>
    <t>La Trinidad Vista Hermosa</t>
  </si>
  <si>
    <t>Loma Bonita</t>
  </si>
  <si>
    <t>Magdalena Apasco</t>
  </si>
  <si>
    <t>Magdalena Jaltepec</t>
  </si>
  <si>
    <t>Magdalena Mixtepec</t>
  </si>
  <si>
    <t>Magdalena Ocotlán</t>
  </si>
  <si>
    <t>Magdalena Peñasco</t>
  </si>
  <si>
    <t>Magdalena Teitipac</t>
  </si>
  <si>
    <t>Magdalena Tequisistlán</t>
  </si>
  <si>
    <t>Magdalena Tlacotepec</t>
  </si>
  <si>
    <t>Magdalena Yodocono de Porfirio Díaz</t>
  </si>
  <si>
    <t>Magdalena Zahuatlán</t>
  </si>
  <si>
    <t>Mariscala de Juárez</t>
  </si>
  <si>
    <t>Mártires de Tacubaya</t>
  </si>
  <si>
    <t>Matías Romero Avendaño</t>
  </si>
  <si>
    <t>Mazatlán Villa de Flores</t>
  </si>
  <si>
    <t>Mesones Hidalgo</t>
  </si>
  <si>
    <t>Miahuatlán de Porfirio Díaz</t>
  </si>
  <si>
    <t>Mixistlán de la Reforma</t>
  </si>
  <si>
    <t>Monjas</t>
  </si>
  <si>
    <t>Natividad</t>
  </si>
  <si>
    <t>Nazareno Etla</t>
  </si>
  <si>
    <t>Nejapa de Madero</t>
  </si>
  <si>
    <t>Nuevo Zoquiápam</t>
  </si>
  <si>
    <t>Oaxaca de Juárez</t>
  </si>
  <si>
    <t>Ocotlán de Morelos</t>
  </si>
  <si>
    <t>Pinotepa de Don Luis</t>
  </si>
  <si>
    <t>Pluma Hidalgo</t>
  </si>
  <si>
    <t>Putla Villa de Guerrero</t>
  </si>
  <si>
    <t>Reforma de Pineda</t>
  </si>
  <si>
    <t>Reyes Etla</t>
  </si>
  <si>
    <t>Rojas de Cuauhtémoc</t>
  </si>
  <si>
    <t>Salina Cruz</t>
  </si>
  <si>
    <t>San Agustín Amatengo</t>
  </si>
  <si>
    <t>San Agustín Atenango</t>
  </si>
  <si>
    <t>San Agustín Chayuco</t>
  </si>
  <si>
    <t>San Agustín de las Juntas</t>
  </si>
  <si>
    <t>San Agustín Etla</t>
  </si>
  <si>
    <t>San Agustín Loxicha</t>
  </si>
  <si>
    <t>San Agustín Tlacotepec</t>
  </si>
  <si>
    <t>San Agustín Yatareni</t>
  </si>
  <si>
    <t>San Andrés Cabecera Nueva</t>
  </si>
  <si>
    <t>San Andrés Dinicuiti</t>
  </si>
  <si>
    <t>San Andrés Huaxpaltepec</t>
  </si>
  <si>
    <t>San Andrés Huayápam</t>
  </si>
  <si>
    <t>San Andrés Ixtlahuaca</t>
  </si>
  <si>
    <t>San Andrés Lagunas</t>
  </si>
  <si>
    <t>San Andrés Nuxiño</t>
  </si>
  <si>
    <t>San Andrés Paxtlán</t>
  </si>
  <si>
    <t>San Andrés Sinaxtla</t>
  </si>
  <si>
    <t>San Andrés Solaga</t>
  </si>
  <si>
    <t>San Andrés Teotilálpam</t>
  </si>
  <si>
    <t>San Andrés Tepetlapa</t>
  </si>
  <si>
    <t>San Andrés Yaá</t>
  </si>
  <si>
    <t>San Andrés Zabache</t>
  </si>
  <si>
    <t>San Andrés Zautla</t>
  </si>
  <si>
    <t>San Antonino Castillo Velasco</t>
  </si>
  <si>
    <t>San Antonino el Alto</t>
  </si>
  <si>
    <t>San Antonino Monte Verde</t>
  </si>
  <si>
    <t>San Antonio Acutla</t>
  </si>
  <si>
    <t>San Antonio de la Cal</t>
  </si>
  <si>
    <t>San Antonio Huitepec</t>
  </si>
  <si>
    <t>San Antonio Nanahuatípam</t>
  </si>
  <si>
    <t>San Antonio Sinicahua</t>
  </si>
  <si>
    <t>San Antonio Tepetlapa</t>
  </si>
  <si>
    <t>San Baltazar Chichicápam</t>
  </si>
  <si>
    <t>San Baltazar Loxicha</t>
  </si>
  <si>
    <t>San Baltazar Yatzachi el Bajo</t>
  </si>
  <si>
    <t>San Bartolo Coyotepec</t>
  </si>
  <si>
    <t>San Bartolo Soyaltepec</t>
  </si>
  <si>
    <t>San Bartolo Yautepec</t>
  </si>
  <si>
    <t>San Bartolomé Ayautla</t>
  </si>
  <si>
    <t>San Bartolomé Loxicha</t>
  </si>
  <si>
    <t>San Bartolomé Quialana</t>
  </si>
  <si>
    <t>San Bartolomé Yucuañe</t>
  </si>
  <si>
    <t>San Bartolomé Zoogocho</t>
  </si>
  <si>
    <t>San Bernardo Mixtepec</t>
  </si>
  <si>
    <t>San Blas Atempa</t>
  </si>
  <si>
    <t>San Carlos Yautepec</t>
  </si>
  <si>
    <t>San Cristóbal Amatlán</t>
  </si>
  <si>
    <t>San Cristóbal Amoltepec</t>
  </si>
  <si>
    <t>San Cristóbal Lachirioag</t>
  </si>
  <si>
    <t>San Cristóbal Suchixtlahuaca</t>
  </si>
  <si>
    <t>San Dionisio del Mar</t>
  </si>
  <si>
    <t>San Dionisio Ocotepec</t>
  </si>
  <si>
    <t>San Dionisio Ocotlán</t>
  </si>
  <si>
    <t>San Esteban Atatlahuca</t>
  </si>
  <si>
    <t>San Felipe Jalapa de Díaz</t>
  </si>
  <si>
    <t>San Felipe Tejalápam</t>
  </si>
  <si>
    <t>San Felipe Usila</t>
  </si>
  <si>
    <t>San Francisco Cahuacuá</t>
  </si>
  <si>
    <t>San Francisco Cajonos</t>
  </si>
  <si>
    <t>San Francisco Chapulapa</t>
  </si>
  <si>
    <t>San Francisco Chindúa</t>
  </si>
  <si>
    <t>San Francisco del Mar</t>
  </si>
  <si>
    <t>San Francisco Huehuetlán</t>
  </si>
  <si>
    <t>San Francisco Ixhuatán</t>
  </si>
  <si>
    <t>San Francisco Jaltepetongo</t>
  </si>
  <si>
    <t>San Francisco Lachigoló</t>
  </si>
  <si>
    <t>San Francisco Logueche</t>
  </si>
  <si>
    <t>San Francisco Nuxaño</t>
  </si>
  <si>
    <t>San Francisco Ozolotepec</t>
  </si>
  <si>
    <t>San Francisco Sola</t>
  </si>
  <si>
    <t>San Francisco Telixtlahuaca</t>
  </si>
  <si>
    <t>San Francisco Teopan</t>
  </si>
  <si>
    <t>San Francisco Tlapancingo</t>
  </si>
  <si>
    <t>San Gabriel Mixtepec</t>
  </si>
  <si>
    <t>San Ildefonso Amatlán</t>
  </si>
  <si>
    <t>San Ildefonso Sola</t>
  </si>
  <si>
    <t>San Ildefonso Villa Alta</t>
  </si>
  <si>
    <t>San Jacinto Amilpas</t>
  </si>
  <si>
    <t>San Jacinto Tlacotepec</t>
  </si>
  <si>
    <t>San Jerónimo Coatlán</t>
  </si>
  <si>
    <t>San Jerónimo Silacayoapilla</t>
  </si>
  <si>
    <t>San Jerónimo Sosola</t>
  </si>
  <si>
    <t>San Jerónimo Taviche</t>
  </si>
  <si>
    <t>San Jerónimo Tecóatl</t>
  </si>
  <si>
    <t>San Jerónimo Tlacochahuaya</t>
  </si>
  <si>
    <t>San Jorge Nuchita</t>
  </si>
  <si>
    <t>San José Ayuquila</t>
  </si>
  <si>
    <t>San José Chiltepec</t>
  </si>
  <si>
    <t>San José del Peñasco</t>
  </si>
  <si>
    <t>San José del Progreso</t>
  </si>
  <si>
    <t>San José Estancia Grande</t>
  </si>
  <si>
    <t>San José Independencia</t>
  </si>
  <si>
    <t>San José Lachiguiri</t>
  </si>
  <si>
    <t>San José Tenango</t>
  </si>
  <si>
    <t>San Juan Achiutla</t>
  </si>
  <si>
    <t>San Juan Atepec</t>
  </si>
  <si>
    <t>San Juan Bautista Atatlahuca</t>
  </si>
  <si>
    <t>San Juan Bautista Coixtlahuaca</t>
  </si>
  <si>
    <t>San Juan Bautista Cuicatlán</t>
  </si>
  <si>
    <t>San Juan Bautista Guelache</t>
  </si>
  <si>
    <t>San Juan Bautista Jayacatlán</t>
  </si>
  <si>
    <t>San Juan Bautista Lo de Soto</t>
  </si>
  <si>
    <t>San Juan Bautista Suchitepec</t>
  </si>
  <si>
    <t>San Juan Bautista Tlachichilco</t>
  </si>
  <si>
    <t>San Juan Bautista Tlacoatzintepec</t>
  </si>
  <si>
    <t>San Juan Bautista Tuxtepec</t>
  </si>
  <si>
    <t>San Juan Bautista Valle Nacional</t>
  </si>
  <si>
    <t>San Juan Cacahuatepec</t>
  </si>
  <si>
    <t>San Juan Chicomezúchil</t>
  </si>
  <si>
    <t>San Juan Chilateca</t>
  </si>
  <si>
    <t>San Juan Cieneguilla</t>
  </si>
  <si>
    <t>San Juan Coatzóspam</t>
  </si>
  <si>
    <t>San Juan Colorado</t>
  </si>
  <si>
    <t>San Juan Comaltepec</t>
  </si>
  <si>
    <t>San Juan Cotzocón</t>
  </si>
  <si>
    <t>San Juan de los Cués</t>
  </si>
  <si>
    <t>San Juan del Estado</t>
  </si>
  <si>
    <t>San Juan Diuxi</t>
  </si>
  <si>
    <t>San Juan Evangelista Analco</t>
  </si>
  <si>
    <t>San Juan Guelavía</t>
  </si>
  <si>
    <t>San Juan Guichicovi</t>
  </si>
  <si>
    <t>San Juan Ihualtepec</t>
  </si>
  <si>
    <t>San Juan Juquila Mixes</t>
  </si>
  <si>
    <t>San Juan Juquila Vijanos</t>
  </si>
  <si>
    <t>San Juan Lachao</t>
  </si>
  <si>
    <t>San Juan Lachigalla</t>
  </si>
  <si>
    <t>San Juan Lajarcia</t>
  </si>
  <si>
    <t>San Juan Lalana</t>
  </si>
  <si>
    <t>San Juan Mazatlán</t>
  </si>
  <si>
    <t>San Juan Mixtepec -Dto. 08 -</t>
  </si>
  <si>
    <t>San Juan Mixtepec -Dto. 26 -</t>
  </si>
  <si>
    <t>San Juan Ñumí</t>
  </si>
  <si>
    <t>San Juan Ozolotepec</t>
  </si>
  <si>
    <t>San Juan Petlapa</t>
  </si>
  <si>
    <t>San Juan Quiahije</t>
  </si>
  <si>
    <t>San Juan Quiotepec</t>
  </si>
  <si>
    <t>San Juan Sayultepec</t>
  </si>
  <si>
    <t>San Juan Tabaá</t>
  </si>
  <si>
    <t>San Juan Tamazola</t>
  </si>
  <si>
    <t>San Juan Teita</t>
  </si>
  <si>
    <t>San Juan Teitipac</t>
  </si>
  <si>
    <t>San Juan Tepeuxila</t>
  </si>
  <si>
    <t>San Juan Teposcolula</t>
  </si>
  <si>
    <t>San Juan Yaeé</t>
  </si>
  <si>
    <t>San Juan Yatzona</t>
  </si>
  <si>
    <t>San Juan Yucuita</t>
  </si>
  <si>
    <t>San Lorenzo</t>
  </si>
  <si>
    <t>San Lorenzo Albarradas</t>
  </si>
  <si>
    <t>San Lorenzo Cacaotepec</t>
  </si>
  <si>
    <t>San Lorenzo Cuaunecuiltitla</t>
  </si>
  <si>
    <t>San Lorenzo Texmelúcan</t>
  </si>
  <si>
    <t>San Lorenzo Victoria</t>
  </si>
  <si>
    <t>San Lucas Camotlán</t>
  </si>
  <si>
    <t>San Lucas Ojitlán</t>
  </si>
  <si>
    <t>San Lucas Quiaviní</t>
  </si>
  <si>
    <t>San Lucas Zoquiápam</t>
  </si>
  <si>
    <t>San Luis Amatlán</t>
  </si>
  <si>
    <t>San Marcial Ozolotepec</t>
  </si>
  <si>
    <t>San Marcos Arteaga</t>
  </si>
  <si>
    <t>San Martín de los Cansecos</t>
  </si>
  <si>
    <t>San Martín Huamelúlpam</t>
  </si>
  <si>
    <t>San Martín Itunyoso</t>
  </si>
  <si>
    <t>San Martín Lachilá</t>
  </si>
  <si>
    <t>San Martín Peras</t>
  </si>
  <si>
    <t>San Martín Tilcajete</t>
  </si>
  <si>
    <t>San Martín Toxpalan</t>
  </si>
  <si>
    <t>San Martín Zacatepec</t>
  </si>
  <si>
    <t>San Mateo Cajonos</t>
  </si>
  <si>
    <t>San Mateo del Mar</t>
  </si>
  <si>
    <t>San Mateo Etlatongo</t>
  </si>
  <si>
    <t>San Mateo Nejápam</t>
  </si>
  <si>
    <t>San Mateo Peñasco</t>
  </si>
  <si>
    <t>San Mateo Piñas</t>
  </si>
  <si>
    <t>San Mateo Río Hondo</t>
  </si>
  <si>
    <t>San Mateo Sindihui</t>
  </si>
  <si>
    <t>San Mateo Tlapiltepec</t>
  </si>
  <si>
    <t>San Mateo Yoloxochitlán</t>
  </si>
  <si>
    <t>San Mateo Yucutindó</t>
  </si>
  <si>
    <t>San Melchor Betaza</t>
  </si>
  <si>
    <t>San Miguel Achiutla</t>
  </si>
  <si>
    <t>San Miguel Ahuehuetitlán</t>
  </si>
  <si>
    <t>San Miguel Aloápam</t>
  </si>
  <si>
    <t>San Miguel Amatitlán</t>
  </si>
  <si>
    <t>San Miguel Amatlán</t>
  </si>
  <si>
    <t>San Miguel Chicahua</t>
  </si>
  <si>
    <t>San Miguel Chimalapa</t>
  </si>
  <si>
    <t>San Miguel Coatlán</t>
  </si>
  <si>
    <t>San Miguel del Puerto</t>
  </si>
  <si>
    <t>San Miguel del Río</t>
  </si>
  <si>
    <t>San Miguel Ejutla</t>
  </si>
  <si>
    <t>San Miguel el Grande</t>
  </si>
  <si>
    <t>San Miguel Huautla</t>
  </si>
  <si>
    <t>San Miguel Mixtepec</t>
  </si>
  <si>
    <t>San Miguel Panixtlahuaca</t>
  </si>
  <si>
    <t>San Miguel Peras</t>
  </si>
  <si>
    <t>San Miguel Piedras</t>
  </si>
  <si>
    <t>San Miguel Quetzaltepec</t>
  </si>
  <si>
    <t>San Miguel Santa Flor</t>
  </si>
  <si>
    <t>San Miguel Soyaltepec</t>
  </si>
  <si>
    <t>San Miguel Suchixtepec</t>
  </si>
  <si>
    <t>San Miguel Tecomatlán</t>
  </si>
  <si>
    <t>San Miguel Tenango</t>
  </si>
  <si>
    <t>San Miguel Tequixtepec</t>
  </si>
  <si>
    <t>San Miguel Tilquiápam</t>
  </si>
  <si>
    <t>San Miguel Tlacamama</t>
  </si>
  <si>
    <t>San Miguel Tlacotepec</t>
  </si>
  <si>
    <t>San Miguel Tulancingo</t>
  </si>
  <si>
    <t>San Miguel Yotao</t>
  </si>
  <si>
    <t>San Nicolás</t>
  </si>
  <si>
    <t>San Nicolás Hidalgo</t>
  </si>
  <si>
    <t>San Pablo Coatlán</t>
  </si>
  <si>
    <t>San Pablo Cuatro Venados</t>
  </si>
  <si>
    <t>San Pablo Etla</t>
  </si>
  <si>
    <t>San Pablo Huitzo</t>
  </si>
  <si>
    <t>San Pablo Huixtepec</t>
  </si>
  <si>
    <t>San Pablo Macuiltianguis</t>
  </si>
  <si>
    <t>San Pablo Tijaltepec</t>
  </si>
  <si>
    <t>San Pablo Villa de Mitla</t>
  </si>
  <si>
    <t>San Pablo Yaganiza</t>
  </si>
  <si>
    <t>San Pedro Amuzgos</t>
  </si>
  <si>
    <t>San Pedro Apóstol</t>
  </si>
  <si>
    <t>San Pedro Atoyac</t>
  </si>
  <si>
    <t>San Pedro Cajonos</t>
  </si>
  <si>
    <t>San Pedro Comitancillo</t>
  </si>
  <si>
    <t>San Pedro Coxcaltepec Cántaros</t>
  </si>
  <si>
    <t>San Pedro el Alto</t>
  </si>
  <si>
    <t>San Pedro Huamelula</t>
  </si>
  <si>
    <t>San Pedro Huilotepec</t>
  </si>
  <si>
    <t>San Pedro Ixcatlán</t>
  </si>
  <si>
    <t>San Pedro Ixtlahuaca</t>
  </si>
  <si>
    <t>San Pedro Jaltepetongo</t>
  </si>
  <si>
    <t>San Pedro Jicayán</t>
  </si>
  <si>
    <t>San Pedro Jocotipac</t>
  </si>
  <si>
    <t>San Pedro Juchatengo</t>
  </si>
  <si>
    <t>San Pedro Mártir</t>
  </si>
  <si>
    <t>San Pedro Mártir Quiechapa</t>
  </si>
  <si>
    <t>San Pedro Mártir Yucuxaco</t>
  </si>
  <si>
    <t>San Pedro Mixtepec -Dto. 22 -</t>
  </si>
  <si>
    <t>San Pedro Mixtepec -Dto. 26 -</t>
  </si>
  <si>
    <t>San Pedro Molinos</t>
  </si>
  <si>
    <t>San Pedro Nopala</t>
  </si>
  <si>
    <t>San Pedro Ocopetatillo</t>
  </si>
  <si>
    <t>San Pedro Ocotepec</t>
  </si>
  <si>
    <t>San Pedro Pochutla</t>
  </si>
  <si>
    <t>San Pedro Quiatoni</t>
  </si>
  <si>
    <t>San Pedro Sochiápam</t>
  </si>
  <si>
    <t>San Pedro Tapanatepec</t>
  </si>
  <si>
    <t>San Pedro Taviche</t>
  </si>
  <si>
    <t>San Pedro Teozacoalco</t>
  </si>
  <si>
    <t>San Pedro Teutila</t>
  </si>
  <si>
    <t>San Pedro Tidaá</t>
  </si>
  <si>
    <t>San Pedro Topiltepec</t>
  </si>
  <si>
    <t>San Pedro Totolápam</t>
  </si>
  <si>
    <t>San Pedro y San Pablo Ayutla</t>
  </si>
  <si>
    <t>San Pedro y San Pablo Teposcolula</t>
  </si>
  <si>
    <t>San Pedro y San Pablo Tequixtepec</t>
  </si>
  <si>
    <t>San Pedro Yaneri</t>
  </si>
  <si>
    <t>San Pedro Yólox</t>
  </si>
  <si>
    <t>San Pedro Yucunama</t>
  </si>
  <si>
    <t>San Raymundo Jalpan</t>
  </si>
  <si>
    <t>San Sebastián Abasolo</t>
  </si>
  <si>
    <t>San Sebastián Coatlán</t>
  </si>
  <si>
    <t>San Sebastián Ixcapa</t>
  </si>
  <si>
    <t>San Sebastián Nicananduta</t>
  </si>
  <si>
    <t>San Sebastián Río Hondo</t>
  </si>
  <si>
    <t>San Sebastián Tecomaxtlahuaca</t>
  </si>
  <si>
    <t>San Sebastián Teitipac</t>
  </si>
  <si>
    <t>San Sebastián Tutla</t>
  </si>
  <si>
    <t>San Simón Almolongas</t>
  </si>
  <si>
    <t>San Simón Zahuatlán</t>
  </si>
  <si>
    <t>San Vicente Coatlán</t>
  </si>
  <si>
    <t>San Vicente Lachixío</t>
  </si>
  <si>
    <t>San Vicente Nuñú</t>
  </si>
  <si>
    <t>Santa Ana</t>
  </si>
  <si>
    <t>Santa Ana Ateixtlahuaca</t>
  </si>
  <si>
    <t>Santa Ana Cuauhtémoc</t>
  </si>
  <si>
    <t>Santa Ana del Valle</t>
  </si>
  <si>
    <t>Santa Ana Tavela</t>
  </si>
  <si>
    <t>Santa Ana Tlapacoyan</t>
  </si>
  <si>
    <t>Santa Ana Yareni</t>
  </si>
  <si>
    <t>Santa Ana Zegache</t>
  </si>
  <si>
    <t>Santa Catalina Quierí</t>
  </si>
  <si>
    <t>Santa Catarina Cuixtla</t>
  </si>
  <si>
    <t>Santa Catarina Ixtepeji</t>
  </si>
  <si>
    <t>Santa Catarina Juquila</t>
  </si>
  <si>
    <t>Santa Catarina Lachatao</t>
  </si>
  <si>
    <t>Santa Catarina Loxicha</t>
  </si>
  <si>
    <t>Santa Catarina Mechoacán</t>
  </si>
  <si>
    <t>Santa Catarina Minas</t>
  </si>
  <si>
    <t>Santa Catarina Quiané</t>
  </si>
  <si>
    <t>Santa Catarina Quioquitani</t>
  </si>
  <si>
    <t>Santa Catarina Tayata</t>
  </si>
  <si>
    <t>Santa Catarina Ticuá</t>
  </si>
  <si>
    <t>Santa Catarina Yosonotú</t>
  </si>
  <si>
    <t>Santa Catarina Zapoquila</t>
  </si>
  <si>
    <t>Santa Cruz Acatepec</t>
  </si>
  <si>
    <t>Santa Cruz Amilpas</t>
  </si>
  <si>
    <t>Santa Cruz de Bravo</t>
  </si>
  <si>
    <t>Santa Cruz Itundujia</t>
  </si>
  <si>
    <t>Santa Cruz Mixtepec</t>
  </si>
  <si>
    <t>Santa Cruz Nundaco</t>
  </si>
  <si>
    <t>Santa Cruz Papalutla</t>
  </si>
  <si>
    <t>Santa Cruz Tacache de Mina</t>
  </si>
  <si>
    <t>Santa Cruz Tacahua</t>
  </si>
  <si>
    <t>Santa Cruz Tayata</t>
  </si>
  <si>
    <t>Santa Cruz Xitla</t>
  </si>
  <si>
    <t>Santa Cruz Xoxocotlán</t>
  </si>
  <si>
    <t>Santa Cruz Zenzontepec</t>
  </si>
  <si>
    <t>Santa Gertrudis</t>
  </si>
  <si>
    <t>Santa Inés de Zaragoza</t>
  </si>
  <si>
    <t>Santa Inés del Monte</t>
  </si>
  <si>
    <t>Santa Inés Yatzeche</t>
  </si>
  <si>
    <t>Santa Lucía del Camino</t>
  </si>
  <si>
    <t>Santa Lucía Miahuatlán</t>
  </si>
  <si>
    <t>Santa Lucía Monteverde</t>
  </si>
  <si>
    <t>Santa Lucía Ocotlán</t>
  </si>
  <si>
    <t>Santa Magdalena Jicotlán</t>
  </si>
  <si>
    <t>Santa María Alotepec</t>
  </si>
  <si>
    <t>Santa María Apazco</t>
  </si>
  <si>
    <t>Santa María Atzompa</t>
  </si>
  <si>
    <t>Santa María Camotlán</t>
  </si>
  <si>
    <t>Santa María Chachoápam</t>
  </si>
  <si>
    <t>Santa María Chilchotla</t>
  </si>
  <si>
    <t>Santa María Chimalapa</t>
  </si>
  <si>
    <t>Santa María Colotepec</t>
  </si>
  <si>
    <t>Santa María Cortijo</t>
  </si>
  <si>
    <t>Santa María Coyotepec</t>
  </si>
  <si>
    <t>Santa María del Rosario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</si>
  <si>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</si>
  <si>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</si>
  <si>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</si>
  <si>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</si>
  <si>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</si>
  <si>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</si>
  <si>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</si>
  <si>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</si>
  <si>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</si>
  <si>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</si>
  <si>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</si>
  <si>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 Asunción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</si>
  <si>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</si>
  <si>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</si>
  <si>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</si>
  <si>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</si>
  <si>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</si>
  <si>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Pápalo</t>
  </si>
  <si>
    <t>Santa María Peñoles</t>
  </si>
  <si>
    <t>Santa María Petapa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</si>
  <si>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</si>
  <si>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</si>
  <si>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</si>
  <si>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</si>
  <si>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</si>
  <si>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</si>
  <si>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</si>
  <si>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</si>
  <si>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</si>
  <si>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</si>
  <si>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</si>
  <si>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</si>
  <si>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</si>
  <si>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</si>
  <si>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</si>
  <si>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</si>
  <si>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</si>
  <si>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</si>
  <si>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</si>
  <si>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</si>
  <si>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</si>
  <si>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</si>
  <si>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</si>
  <si>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</si>
  <si>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</si>
  <si>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</si>
  <si>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</si>
  <si>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</si>
  <si>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</si>
  <si>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</si>
  <si>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Chazumba</t>
  </si>
  <si>
    <t>Santiago Choápam</t>
  </si>
  <si>
    <t>Santiago Comaltepec</t>
  </si>
  <si>
    <t>Santiago del Río</t>
  </si>
  <si>
    <t>Santiago Huajolotitlán</t>
  </si>
  <si>
    <t>Santiago Huauclilla</t>
  </si>
  <si>
    <t>Santiago Ihuitlán Plumas</t>
  </si>
  <si>
    <t>Santiago Ixcuintepec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</si>
  <si>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</si>
  <si>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</si>
  <si>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</si>
  <si>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</si>
  <si>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</si>
  <si>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</si>
  <si>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</si>
  <si>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</si>
  <si>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</si>
  <si>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Matatlán</t>
  </si>
  <si>
    <t>Santiago Miltepec</t>
  </si>
  <si>
    <t>Santiago Minas</t>
  </si>
  <si>
    <t>Santiago Nacaltepec</t>
  </si>
  <si>
    <t>Santiago Nejapilla</t>
  </si>
  <si>
    <t>Santiago Niltepec</t>
  </si>
  <si>
    <t>Santiago Nundiche</t>
  </si>
  <si>
    <t>Santiago Nuyoó</t>
  </si>
  <si>
    <t>Santiago Pinotepa Nacional</t>
  </si>
  <si>
    <t>Santiago Suchilquitongo</t>
  </si>
  <si>
    <t>Santiago Tamazola</t>
  </si>
  <si>
    <t>Santiago Tapextla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</si>
  <si>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</si>
  <si>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</si>
  <si>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</si>
  <si>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</si>
  <si>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</si>
  <si>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</si>
  <si>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</si>
  <si>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</si>
  <si>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</si>
  <si>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</si>
  <si>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</si>
  <si>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</si>
  <si>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</si>
  <si>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</si>
  <si>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</si>
  <si>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</si>
  <si>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</si>
  <si>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Santo Domingo Albarradas</t>
  </si>
  <si>
    <t>Santo Domingo Armenta</t>
  </si>
  <si>
    <t>Santo Domingo Chihuitán</t>
  </si>
  <si>
    <t>Santo Domingo de Morelos</t>
  </si>
  <si>
    <t>Santo Domingo Ingenio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</si>
  <si>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</si>
  <si>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</si>
  <si>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</si>
  <si>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</si>
  <si>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</si>
  <si>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</si>
  <si>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</si>
  <si>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</si>
  <si>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</si>
  <si>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</si>
  <si>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Tonalá</t>
  </si>
  <si>
    <t>Santo Domingo Tonaltepec</t>
  </si>
  <si>
    <t>Santo Domingo Xagacía</t>
  </si>
  <si>
    <t>Santo Domingo Yanhuitlán</t>
  </si>
  <si>
    <t>Santo Domingo Yodohino</t>
  </si>
  <si>
    <t>Santo Domingo Zanatepec</t>
  </si>
  <si>
    <t>Santo Tomás Jalieza</t>
  </si>
  <si>
    <t>Santo Tomás Mazaltepec</t>
  </si>
  <si>
    <t>Santo Tomás Ocotepec</t>
  </si>
  <si>
    <t>Santo Tomás Tamazulapan</t>
  </si>
  <si>
    <t>Santos Reyes Nopala</t>
  </si>
  <si>
    <t>Santos Reyes Pápalo</t>
  </si>
  <si>
    <t>Santos Reyes Tepejillo</t>
  </si>
  <si>
    <t>Santos Reyes Yucuná</t>
  </si>
  <si>
    <t>Silacayoápam</t>
  </si>
  <si>
    <t>Sitio de Xitlapehua</t>
  </si>
  <si>
    <t>Soledad Etla</t>
  </si>
  <si>
    <t>Tamazulápam del Espíritu Santo</t>
  </si>
  <si>
    <t>Tanetze de Zaragoza</t>
  </si>
  <si>
    <t>Taniche</t>
  </si>
  <si>
    <t>Tataltepec de Valdés</t>
  </si>
  <si>
    <t>Teococuilco de Marcos Pérez</t>
  </si>
  <si>
    <t>Teotitlán de Flores Magón</t>
  </si>
  <si>
    <t>Teotitlán del Valle</t>
  </si>
  <si>
    <t>Teotongo</t>
  </si>
  <si>
    <t>Tepelmeme Villa de Morelos</t>
  </si>
  <si>
    <t>Tlacolula de Matamoros</t>
  </si>
  <si>
    <t>Tlacotepec Plumas</t>
  </si>
  <si>
    <t>Tlalixtac de Cabrera</t>
  </si>
  <si>
    <t>Totontepec Villa de Morelos</t>
  </si>
  <si>
    <t>Trinidad Zaachila</t>
  </si>
  <si>
    <t>Unión Hidalgo</t>
  </si>
  <si>
    <t>Valerio Trujano</t>
  </si>
  <si>
    <t>Villa de Chilapa de Díaz</t>
  </si>
  <si>
    <t>Villa de Etla</t>
  </si>
  <si>
    <t>Villa de Tamazulápam del Progreso</t>
  </si>
  <si>
    <t>Villa de Tututepec de Melchor Ocampo</t>
  </si>
  <si>
    <t>Villa de Zaachila</t>
  </si>
  <si>
    <t>Villa Díaz Ordaz</t>
  </si>
  <si>
    <t>Villa Sola de Vega</t>
  </si>
  <si>
    <t>Villa Talea de Castro</t>
  </si>
  <si>
    <t>Villa Tejúpam de la Unión</t>
  </si>
  <si>
    <t>Yaxe</t>
  </si>
  <si>
    <t>Yogana</t>
  </si>
  <si>
    <t>Yutanduchi de Guerrero</t>
  </si>
  <si>
    <t>Zapotitlán Lagunas</t>
  </si>
  <si>
    <t>Zapotitlán Palmas</t>
  </si>
  <si>
    <t>Zimatlán de Álvarez</t>
  </si>
  <si>
    <t>Acajete</t>
  </si>
  <si>
    <t>Acateno</t>
  </si>
  <si>
    <t>Acatzingo</t>
  </si>
  <si>
    <t>Acteopan</t>
  </si>
  <si>
    <t>Ahuatlán</t>
  </si>
  <si>
    <t>Ahuazotepec</t>
  </si>
  <si>
    <t>Ahuehuetitla</t>
  </si>
  <si>
    <t>Ajalpan</t>
  </si>
  <si>
    <t>Albino Zertuche</t>
  </si>
  <si>
    <t>Aljojuca</t>
  </si>
  <si>
    <t>Altepexi</t>
  </si>
  <si>
    <t>Amixtlán</t>
  </si>
  <si>
    <t>Amozoc</t>
  </si>
  <si>
    <t>Aquixtla</t>
  </si>
  <si>
    <t>Atempan</t>
  </si>
  <si>
    <t>Atexcal</t>
  </si>
  <si>
    <t>Atlequizayan</t>
  </si>
  <si>
    <t>Atlixco</t>
  </si>
  <si>
    <t>Atoyatempan</t>
  </si>
  <si>
    <t>Atzala</t>
  </si>
  <si>
    <t>Atzitzihuacán</t>
  </si>
  <si>
    <t>Atzitzintla</t>
  </si>
  <si>
    <t>Axutla</t>
  </si>
  <si>
    <t>Ayotoxco de Guerrero</t>
  </si>
  <si>
    <t>Calpan</t>
  </si>
  <si>
    <t>Caltepec</t>
  </si>
  <si>
    <t>Camocuautla</t>
  </si>
  <si>
    <t>Cañada Morelos</t>
  </si>
  <si>
    <t>Caxhuacan</t>
  </si>
  <si>
    <t>Chalchicomula de Sesma</t>
  </si>
  <si>
    <t>Chapulco</t>
  </si>
  <si>
    <t>Chiautzingo</t>
  </si>
  <si>
    <t>Chichiquila</t>
  </si>
  <si>
    <t>Chiconcuautla</t>
  </si>
  <si>
    <t>Chietla</t>
  </si>
  <si>
    <t>Chigmecatitlán</t>
  </si>
  <si>
    <t>Chignahuapan</t>
  </si>
  <si>
    <t>Chignautla</t>
  </si>
  <si>
    <t>Chila</t>
  </si>
  <si>
    <t>Chila de la Sal</t>
  </si>
  <si>
    <t>Chilchotla</t>
  </si>
  <si>
    <t>Chinantla</t>
  </si>
  <si>
    <t>Coatepec</t>
  </si>
  <si>
    <t>Coatzingo</t>
  </si>
  <si>
    <t>Cohetzala</t>
  </si>
  <si>
    <t>Cohuecan</t>
  </si>
  <si>
    <t>Coronango</t>
  </si>
  <si>
    <t>Coxcatlán</t>
  </si>
  <si>
    <t>Coyomeapan</t>
  </si>
  <si>
    <t>Cuapiaxtla de Madero</t>
  </si>
  <si>
    <t>Cuautempan</t>
  </si>
  <si>
    <t>Cuautinchán</t>
  </si>
  <si>
    <t>Cuautlancingo</t>
  </si>
  <si>
    <t>Cuayuca de Andrade</t>
  </si>
  <si>
    <t>Cuetzalan del Progreso</t>
  </si>
  <si>
    <t>Cuyoaco</t>
  </si>
  <si>
    <t>Domingo Arenas</t>
  </si>
  <si>
    <t>Epatlán</t>
  </si>
  <si>
    <t>Esperanza</t>
  </si>
  <si>
    <t>Francisco Z. Mena</t>
  </si>
  <si>
    <t>General Felipe Ángeles</t>
  </si>
  <si>
    <t>Hermenegildo Galeana</t>
  </si>
  <si>
    <t>Honey</t>
  </si>
  <si>
    <t>Huaquechula</t>
  </si>
  <si>
    <t>Huatlatlauca</t>
  </si>
  <si>
    <t>Huauchinango</t>
  </si>
  <si>
    <t>Huehuetlán el Chico</t>
  </si>
  <si>
    <t>Huehuetlán el Grande</t>
  </si>
  <si>
    <t>Huejotzingo</t>
  </si>
  <si>
    <t>Hueyapan</t>
  </si>
  <si>
    <t>Hueytamalco</t>
  </si>
  <si>
    <t>Hueytlalpan</t>
  </si>
  <si>
    <t>Huitzilan de Serdán</t>
  </si>
  <si>
    <t>Huitziltepec</t>
  </si>
  <si>
    <t>Ixcamilpa de Guerrero</t>
  </si>
  <si>
    <t>Ixcaquixtla</t>
  </si>
  <si>
    <t>Ixtacamaxtitlán</t>
  </si>
  <si>
    <t>Ixtepec</t>
  </si>
  <si>
    <t>Izúcar de Matamoros</t>
  </si>
  <si>
    <t>Jalpan</t>
  </si>
  <si>
    <t>Jolalpan</t>
  </si>
  <si>
    <t>Jonotla</t>
  </si>
  <si>
    <t>Jopala</t>
  </si>
  <si>
    <t>Juan C. Bonilla</t>
  </si>
  <si>
    <t>Juan Galindo</t>
  </si>
  <si>
    <t>Juan N. Méndez</t>
  </si>
  <si>
    <t>La Magdalena Tlatlauquitepec</t>
  </si>
  <si>
    <t>Lafragua</t>
  </si>
  <si>
    <t>Libres</t>
  </si>
  <si>
    <t>Los Reyes de Juárez</t>
  </si>
  <si>
    <t>Mazapiltepec de Juárez</t>
  </si>
  <si>
    <t>Mixtla</t>
  </si>
  <si>
    <t>Molcaxac</t>
  </si>
  <si>
    <t>Naupan</t>
  </si>
  <si>
    <t>Nauzontla</t>
  </si>
  <si>
    <t>Nealtican</t>
  </si>
  <si>
    <t>Nicolás Bravo</t>
  </si>
  <si>
    <t>Nopalucan</t>
  </si>
  <si>
    <t>Ocoyucan</t>
  </si>
  <si>
    <t>Olintla</t>
  </si>
  <si>
    <t>Oriental</t>
  </si>
  <si>
    <t>Pahuatlán</t>
  </si>
  <si>
    <t>Palmar de Bravo</t>
  </si>
  <si>
    <t>Petlalcingo</t>
  </si>
  <si>
    <t>Piaxtla</t>
  </si>
  <si>
    <t>Quecholac</t>
  </si>
  <si>
    <t>Quimixtlán</t>
  </si>
  <si>
    <t>Rafael Lara Grajales</t>
  </si>
  <si>
    <t>San Andrés Cholula</t>
  </si>
  <si>
    <t>San Antonio Cañada</t>
  </si>
  <si>
    <t>San Diego la Mesa Tochimiltzingo</t>
  </si>
  <si>
    <t>San Felipe Teotlalcingo</t>
  </si>
  <si>
    <t>San Felipe Tepatlán</t>
  </si>
  <si>
    <t>San Gabriel Chilac</t>
  </si>
  <si>
    <t>San Gregorio Atzompa</t>
  </si>
  <si>
    <t>San Jerónimo Tecuanipan</t>
  </si>
  <si>
    <t>San Jerónimo Xayacatlán</t>
  </si>
  <si>
    <t>San José Chiapa</t>
  </si>
  <si>
    <t>San José Miahuatlán</t>
  </si>
  <si>
    <t>San Juan Atenco</t>
  </si>
  <si>
    <t>San Juan Atzompa</t>
  </si>
  <si>
    <t>San Martín Texmelucan</t>
  </si>
  <si>
    <t>San Martín Totoltepec</t>
  </si>
  <si>
    <t>San Matías Tlalancaleca</t>
  </si>
  <si>
    <t>San Miguel Ixitlán</t>
  </si>
  <si>
    <t>San Miguel Xoxtla</t>
  </si>
  <si>
    <t>San Nicolás Buenos Aires</t>
  </si>
  <si>
    <t>San Nicolás de los Ranchos</t>
  </si>
  <si>
    <t>San Pablo Anicano</t>
  </si>
  <si>
    <t>San Pedro Cholula</t>
  </si>
  <si>
    <t>San Pedro Yeloixtlahuaca</t>
  </si>
  <si>
    <t>San Salvador el Seco</t>
  </si>
  <si>
    <t>San Salvador el Verde</t>
  </si>
  <si>
    <t>San Salvador Huixcolotla</t>
  </si>
  <si>
    <t>San Sebastián Tlacotepec</t>
  </si>
  <si>
    <t>Santa Catarina Tlaltempan</t>
  </si>
  <si>
    <t>Santa Inés Ahuatempan</t>
  </si>
  <si>
    <t>Santa Isabel Cholula</t>
  </si>
  <si>
    <t>Santiago Miahuatlán</t>
  </si>
  <si>
    <t>Santo Tomás Hueyotlipan</t>
  </si>
  <si>
    <t>Soltepec</t>
  </si>
  <si>
    <t>Tecali de Herrera</t>
  </si>
  <si>
    <t>Tecamachalco</t>
  </si>
  <si>
    <t>Tecomatlán</t>
  </si>
  <si>
    <t>Tehuacán</t>
  </si>
  <si>
    <t>Tehuitzingo</t>
  </si>
  <si>
    <t>Tenampulco</t>
  </si>
  <si>
    <t>Teopantlán</t>
  </si>
  <si>
    <t>Teotlalco</t>
  </si>
  <si>
    <t>Tepanco de López</t>
  </si>
  <si>
    <t>Tepango de Rodríguez</t>
  </si>
  <si>
    <t>Tepatlaxco de Hidalgo</t>
  </si>
  <si>
    <t>Tepeaca</t>
  </si>
  <si>
    <t>Tepemaxalco</t>
  </si>
  <si>
    <t>Tepeojuma</t>
  </si>
  <si>
    <t>Tepetzintla</t>
  </si>
  <si>
    <t>Tepexco</t>
  </si>
  <si>
    <t>Tepexi de Rodríguez</t>
  </si>
  <si>
    <t>Tepeyahualco</t>
  </si>
  <si>
    <t>Tepeyahualco de Cuauhtémoc</t>
  </si>
  <si>
    <t>Tetela de Ocampo</t>
  </si>
  <si>
    <t>Teteles de Avila Castillo</t>
  </si>
  <si>
    <t>Teziutlán</t>
  </si>
  <si>
    <t>Tianguismanalco</t>
  </si>
  <si>
    <t>Tilapa</t>
  </si>
  <si>
    <t>Tlachichuca</t>
  </si>
  <si>
    <t>Tlacotepec de Benito Juárez</t>
  </si>
  <si>
    <t>Tlacuilotepec</t>
  </si>
  <si>
    <t>Tlahuapan</t>
  </si>
  <si>
    <t>Tlaltenango</t>
  </si>
  <si>
    <t>Tlanepantla</t>
  </si>
  <si>
    <t>Tlaola</t>
  </si>
  <si>
    <t>Tlapacoya</t>
  </si>
  <si>
    <t>Tlapanalá</t>
  </si>
  <si>
    <t>Tlatlauquitepec</t>
  </si>
  <si>
    <t>Tlaxco</t>
  </si>
  <si>
    <t>Tochimilco</t>
  </si>
  <si>
    <t>Tochtepec</t>
  </si>
  <si>
    <t>Totoltepec de Guerrero</t>
  </si>
  <si>
    <t>Tulcingo</t>
  </si>
  <si>
    <t>Tuzamapan de Galeana</t>
  </si>
  <si>
    <t>Tzicatlacoyan</t>
  </si>
  <si>
    <t>Xayacatlán de Bravo</t>
  </si>
  <si>
    <t>Xicotepec</t>
  </si>
  <si>
    <t>Xicotlán</t>
  </si>
  <si>
    <t>Xiutetelco</t>
  </si>
  <si>
    <t>Xochiapulco</t>
  </si>
  <si>
    <t>Xochiltepec</t>
  </si>
  <si>
    <t>Xochitlán de Vicente Suárez</t>
  </si>
  <si>
    <t>Xochitlán Todos Santos</t>
  </si>
  <si>
    <t>Yaonáhuac</t>
  </si>
  <si>
    <t>Yehualtepec</t>
  </si>
  <si>
    <t>Zacapala</t>
  </si>
  <si>
    <t>Zacapoaxtla</t>
  </si>
  <si>
    <t>Zacatlán</t>
  </si>
  <si>
    <t>Zapotitlán</t>
  </si>
  <si>
    <t>Zapotitlán de Méndez</t>
  </si>
  <si>
    <t>Zautla</t>
  </si>
  <si>
    <t>Zihuateutla</t>
  </si>
  <si>
    <t>Zinacatepec</t>
  </si>
  <si>
    <t>Zongozotla</t>
  </si>
  <si>
    <t>Zoquiapan</t>
  </si>
  <si>
    <t>Zoquitlán</t>
  </si>
  <si>
    <t>Amealco de Bonfil</t>
  </si>
  <si>
    <t>Arroyo Seco</t>
  </si>
  <si>
    <t>Cadereyta de Montes</t>
  </si>
  <si>
    <t>Colón</t>
  </si>
  <si>
    <t>Corregidora</t>
  </si>
  <si>
    <t>El Marqués</t>
  </si>
  <si>
    <t>Ezequiel Montes</t>
  </si>
  <si>
    <t>Huimilpan</t>
  </si>
  <si>
    <t>Jalpan de Serra</t>
  </si>
  <si>
    <t>Landa de Matamoros</t>
  </si>
  <si>
    <t>Pedro Escobedo</t>
  </si>
  <si>
    <t>Peñamiller</t>
  </si>
  <si>
    <t>Pinal de Amoles</t>
  </si>
  <si>
    <t>San Joaquín</t>
  </si>
  <si>
    <t>Tequisquiapan</t>
  </si>
  <si>
    <t>Bacalar</t>
  </si>
  <si>
    <t>Cozumel</t>
  </si>
  <si>
    <t>Felipe Carrillo Puerto</t>
  </si>
  <si>
    <t>Isla Mujeres</t>
  </si>
  <si>
    <t>José María Morelos</t>
  </si>
  <si>
    <t>Othón P. Blanco</t>
  </si>
  <si>
    <t>Solidaridad</t>
  </si>
  <si>
    <t>Tulum</t>
  </si>
  <si>
    <t>Ahualulco</t>
  </si>
  <si>
    <t>Alaquines</t>
  </si>
  <si>
    <t>Aquismón</t>
  </si>
  <si>
    <t>Armadillo de los Infante</t>
  </si>
  <si>
    <t>Axtla de Terrazas</t>
  </si>
  <si>
    <t>Cárdenas</t>
  </si>
  <si>
    <t>Catorce</t>
  </si>
  <si>
    <t>Cedral</t>
  </si>
  <si>
    <t>Cerritos</t>
  </si>
  <si>
    <t>Cerro de San Pedro</t>
  </si>
  <si>
    <t>Charcas</t>
  </si>
  <si>
    <t>Ciudad del Maíz</t>
  </si>
  <si>
    <t>Ciudad Fernández</t>
  </si>
  <si>
    <t>Ciudad Valles</t>
  </si>
  <si>
    <t>Ebano</t>
  </si>
  <si>
    <t>El Naranjo</t>
  </si>
  <si>
    <t>Guadalcázar</t>
  </si>
  <si>
    <t>Huehuetlán</t>
  </si>
  <si>
    <t>Matehuala</t>
  </si>
  <si>
    <t>Matlapa</t>
  </si>
  <si>
    <t>Mexquitic de Carmona</t>
  </si>
  <si>
    <t>Moctezuma</t>
  </si>
  <si>
    <t>Rioverde</t>
  </si>
  <si>
    <t>Salinas</t>
  </si>
  <si>
    <t>San Antonio</t>
  </si>
  <si>
    <t>San Ciro de Acosta</t>
  </si>
  <si>
    <t>San Martín Chalchicuautla</t>
  </si>
  <si>
    <t>San Nicolás Tolentino</t>
  </si>
  <si>
    <t>San Vicente Tancuayalab</t>
  </si>
  <si>
    <t>Santa María del Río</t>
  </si>
  <si>
    <t>Santo Domingo</t>
  </si>
  <si>
    <t>Soledad de Graciano Sánchez</t>
  </si>
  <si>
    <t>Tamasopo</t>
  </si>
  <si>
    <t>Tamazunchale</t>
  </si>
  <si>
    <t>Tampacán</t>
  </si>
  <si>
    <t>Tampamolón Corona</t>
  </si>
  <si>
    <t>Tamuín</t>
  </si>
  <si>
    <t>Tancanhuitz</t>
  </si>
  <si>
    <t>Tanlajás</t>
  </si>
  <si>
    <t>Tanquián de Escobedo</t>
  </si>
  <si>
    <t>Tierra Nueva</t>
  </si>
  <si>
    <t>Vanegas</t>
  </si>
  <si>
    <t>Venado</t>
  </si>
  <si>
    <t>Villa de Arista</t>
  </si>
  <si>
    <t>Villa de Arriaga</t>
  </si>
  <si>
    <t>Villa de Guadalupe</t>
  </si>
  <si>
    <t>Villa de la Paz</t>
  </si>
  <si>
    <t>Villa de Ramos</t>
  </si>
  <si>
    <t>Villa de Reyes</t>
  </si>
  <si>
    <t>Villa Juárez</t>
  </si>
  <si>
    <t>Xilitla</t>
  </si>
  <si>
    <t>Ahome</t>
  </si>
  <si>
    <t>Angostura</t>
  </si>
  <si>
    <t>Badiraguato</t>
  </si>
  <si>
    <t>Choix</t>
  </si>
  <si>
    <t>Concordia</t>
  </si>
  <si>
    <t>Cosalá</t>
  </si>
  <si>
    <t>Culiacán</t>
  </si>
  <si>
    <t>El Fuerte</t>
  </si>
  <si>
    <t>Elota</t>
  </si>
  <si>
    <t>Escuinapa</t>
  </si>
  <si>
    <t>Guamuchil</t>
  </si>
  <si>
    <t>Guasave</t>
  </si>
  <si>
    <t>Mazatlán</t>
  </si>
  <si>
    <t>Mocorito</t>
  </si>
  <si>
    <t>Navolato</t>
  </si>
  <si>
    <t>Salvador Alvarado</t>
  </si>
  <si>
    <t>San Ignacio</t>
  </si>
  <si>
    <t>Aconchi</t>
  </si>
  <si>
    <t>Agua Prieta</t>
  </si>
  <si>
    <t>Alamos</t>
  </si>
  <si>
    <t>Altar</t>
  </si>
  <si>
    <t>Arivechi</t>
  </si>
  <si>
    <t>Arizpe</t>
  </si>
  <si>
    <t>Atil</t>
  </si>
  <si>
    <t>Bacadéhuachi</t>
  </si>
  <si>
    <t>Bacanora</t>
  </si>
  <si>
    <t>Bacerac</t>
  </si>
  <si>
    <t>Bacoachi</t>
  </si>
  <si>
    <t>Bácum</t>
  </si>
  <si>
    <t>Banámichi</t>
  </si>
  <si>
    <t>Baviácora</t>
  </si>
  <si>
    <t>Bavispe</t>
  </si>
  <si>
    <t>Benjamín Hill</t>
  </si>
  <si>
    <t>Caborca</t>
  </si>
  <si>
    <t>Cajeme</t>
  </si>
  <si>
    <t>Cananea</t>
  </si>
  <si>
    <t>Carbó</t>
  </si>
  <si>
    <t>Cucurpe</t>
  </si>
  <si>
    <t>Cumpas</t>
  </si>
  <si>
    <t>Divisaderos</t>
  </si>
  <si>
    <t>Empalme</t>
  </si>
  <si>
    <t>Etchojoa</t>
  </si>
  <si>
    <t>Fronteras</t>
  </si>
  <si>
    <t>General Plutarco Elías Calles</t>
  </si>
  <si>
    <t>Granados</t>
  </si>
  <si>
    <t>Guaymas</t>
  </si>
  <si>
    <t>Hermosillo</t>
  </si>
  <si>
    <t>Huachinera</t>
  </si>
  <si>
    <t>Huásabas</t>
  </si>
  <si>
    <t>Huatabampo</t>
  </si>
  <si>
    <t>Huépac</t>
  </si>
  <si>
    <t>Imuris</t>
  </si>
  <si>
    <t>La Colorada</t>
  </si>
  <si>
    <t>Naco</t>
  </si>
  <si>
    <t>Nácori Chico</t>
  </si>
  <si>
    <t>Nacozari de García</t>
  </si>
  <si>
    <t>Navojoa</t>
  </si>
  <si>
    <t>Nogales</t>
  </si>
  <si>
    <t>Onavas</t>
  </si>
  <si>
    <t>Opodepe</t>
  </si>
  <si>
    <t>Oquitoa</t>
  </si>
  <si>
    <t>Pitiquito</t>
  </si>
  <si>
    <t>Puerto Peñasco</t>
  </si>
  <si>
    <t>Quiriego</t>
  </si>
  <si>
    <t>Sahuaripa</t>
  </si>
  <si>
    <t>San Felipe de Jesús</t>
  </si>
  <si>
    <t>San Ignacio Río Muerto</t>
  </si>
  <si>
    <t>San Javier</t>
  </si>
  <si>
    <t>San Luis Río Colorado</t>
  </si>
  <si>
    <t>San Miguel de Horcasitas</t>
  </si>
  <si>
    <t>San Pedro de la Cueva</t>
  </si>
  <si>
    <t>Santa Cruz</t>
  </si>
  <si>
    <t>Sáric</t>
  </si>
  <si>
    <t>Soyopa</t>
  </si>
  <si>
    <t>Suaqui Grande</t>
  </si>
  <si>
    <t>Tepache</t>
  </si>
  <si>
    <t>Trincheras</t>
  </si>
  <si>
    <t>Tubutama</t>
  </si>
  <si>
    <t>Ures</t>
  </si>
  <si>
    <t>Villa Pesqueira</t>
  </si>
  <si>
    <t>Yécora</t>
  </si>
  <si>
    <t>Balancán</t>
  </si>
  <si>
    <t>Centla</t>
  </si>
  <si>
    <t>Centro</t>
  </si>
  <si>
    <t>Comalcalco</t>
  </si>
  <si>
    <t>Cunduacán</t>
  </si>
  <si>
    <t>Huimanguillo</t>
  </si>
  <si>
    <t>Jalapa</t>
  </si>
  <si>
    <t>Jalpa de Méndez</t>
  </si>
  <si>
    <t>Jonuta</t>
  </si>
  <si>
    <t>Macuspana</t>
  </si>
  <si>
    <t>Nacajuca</t>
  </si>
  <si>
    <t>Paraíso</t>
  </si>
  <si>
    <t>Tacotalpa</t>
  </si>
  <si>
    <t>Teapa</t>
  </si>
  <si>
    <t>Tenosique</t>
  </si>
  <si>
    <t>Altamira</t>
  </si>
  <si>
    <t>Antiguo Morelos</t>
  </si>
  <si>
    <t>Burgos</t>
  </si>
  <si>
    <t>Casas</t>
  </si>
  <si>
    <t>Ciudad Madero</t>
  </si>
  <si>
    <t>Cruillas</t>
  </si>
  <si>
    <t>El Mante</t>
  </si>
  <si>
    <t>González</t>
  </si>
  <si>
    <t>Güémez</t>
  </si>
  <si>
    <t>Gustavo Díaz Ordaz</t>
  </si>
  <si>
    <t>Jaumave</t>
  </si>
  <si>
    <t>Llera</t>
  </si>
  <si>
    <t>Mainero</t>
  </si>
  <si>
    <t>Méndez</t>
  </si>
  <si>
    <t>Mier</t>
  </si>
  <si>
    <t>Miguel Alemán</t>
  </si>
  <si>
    <t>Miquihuana</t>
  </si>
  <si>
    <t>Nuevo Laredo</t>
  </si>
  <si>
    <t>Nuevo Morelos</t>
  </si>
  <si>
    <t>Padilla</t>
  </si>
  <si>
    <t>Palmillas</t>
  </si>
  <si>
    <t>Reynosa</t>
  </si>
  <si>
    <t>Río Bravo</t>
  </si>
  <si>
    <t>San Carlos</t>
  </si>
  <si>
    <t>Soto la Marina</t>
  </si>
  <si>
    <t>Tampico</t>
  </si>
  <si>
    <t>Tula</t>
  </si>
  <si>
    <t>Valle Hermoso</t>
  </si>
  <si>
    <t>Xicoténcatl</t>
  </si>
  <si>
    <t>Acuamanala de Miguel Hidalgo</t>
  </si>
  <si>
    <t>Amaxac de Guerrero</t>
  </si>
  <si>
    <t>Apetatitlán de Antonio Carvajal</t>
  </si>
  <si>
    <t>Apizaco</t>
  </si>
  <si>
    <t>Atlangatepec</t>
  </si>
  <si>
    <t>Atltzayanca</t>
  </si>
  <si>
    <t>Calpulalpan</t>
  </si>
  <si>
    <t>Chiautempan</t>
  </si>
  <si>
    <t>Contla de Juan Cuamatzi</t>
  </si>
  <si>
    <t>Cuapiaxtla</t>
  </si>
  <si>
    <t>Cuaxomulco</t>
  </si>
  <si>
    <t>El Carmen Tequexquitla</t>
  </si>
  <si>
    <t>Españita</t>
  </si>
  <si>
    <t>Huamantla</t>
  </si>
  <si>
    <t>Hueyotlipan</t>
  </si>
  <si>
    <t>Ixtacuixtla de Mariano Matamoros</t>
  </si>
  <si>
    <t>Ixtenco</t>
  </si>
  <si>
    <t>La Magdalena Tlaltelulco</t>
  </si>
  <si>
    <t>Mazatecochco de José María Morelos</t>
  </si>
  <si>
    <t>Muñoz de Domingo Arenas</t>
  </si>
  <si>
    <t>Nanacamilpa de Mariano Arista</t>
  </si>
  <si>
    <t>Natívitas</t>
  </si>
  <si>
    <t>Panotla</t>
  </si>
  <si>
    <t>Papalotla de Xicohténcatl</t>
  </si>
  <si>
    <t>San Damián Texóloc</t>
  </si>
  <si>
    <t>San Francisco Tetlanohcan</t>
  </si>
  <si>
    <t>San Jerónimo Zacualpan</t>
  </si>
  <si>
    <t>San José Teacalco</t>
  </si>
  <si>
    <t>San Juan Huactzinco</t>
  </si>
  <si>
    <t>San Lorenzo Axocomanitla</t>
  </si>
  <si>
    <t>San Lucas Tecopilco</t>
  </si>
  <si>
    <t>San Pablo del Monte</t>
  </si>
  <si>
    <t>Sanctórum de Lázaro Cárdenas</t>
  </si>
  <si>
    <t>Santa Ana Nopalucan</t>
  </si>
  <si>
    <t>Santa Apolonia Teacalco</t>
  </si>
  <si>
    <t>Santa Catarina Ayometla</t>
  </si>
  <si>
    <t>Santa Cruz Quilehtla</t>
  </si>
  <si>
    <t>Santa Cruz Tlaxcala</t>
  </si>
  <si>
    <t>Santa Isabel Xiloxoxtla</t>
  </si>
  <si>
    <t>Teolocholco</t>
  </si>
  <si>
    <t>Tepetitla de Lardizábal</t>
  </si>
  <si>
    <t>Tepeyanco</t>
  </si>
  <si>
    <t>Terrenate</t>
  </si>
  <si>
    <t>Tetla de la Solidaridad</t>
  </si>
  <si>
    <t>Tetlatlahuca</t>
  </si>
  <si>
    <t>Tocatlán</t>
  </si>
  <si>
    <t>Totolac</t>
  </si>
  <si>
    <t>Tzompantepec</t>
  </si>
  <si>
    <t>Xaloztoc</t>
  </si>
  <si>
    <t>Xaltocan</t>
  </si>
  <si>
    <t>Xicohtzinco</t>
  </si>
  <si>
    <t>Yauhquemehcan</t>
  </si>
  <si>
    <t>Zacatelco</t>
  </si>
  <si>
    <t>Ziltlaltépec de Trinidad Sánchez Santos</t>
  </si>
  <si>
    <t>Acayucan</t>
  </si>
  <si>
    <t>Acula</t>
  </si>
  <si>
    <t>Acultzingo</t>
  </si>
  <si>
    <t>Agua Dulce</t>
  </si>
  <si>
    <t>Álamo Temapache</t>
  </si>
  <si>
    <t>Alpatláhuac</t>
  </si>
  <si>
    <t>Alto Lucero de Gutiérrez Barrios</t>
  </si>
  <si>
    <t>Altotonga</t>
  </si>
  <si>
    <t>Alvarado</t>
  </si>
  <si>
    <t>Amatitlán</t>
  </si>
  <si>
    <t>Amatlán de los Reyes</t>
  </si>
  <si>
    <t>Angel R. Cabada</t>
  </si>
  <si>
    <t>Apazapan</t>
  </si>
  <si>
    <t>Astacinga</t>
  </si>
  <si>
    <t>Atlahuilco</t>
  </si>
  <si>
    <t>Atzacan</t>
  </si>
  <si>
    <t>Atzalan</t>
  </si>
  <si>
    <t>Ayahualulco</t>
  </si>
  <si>
    <t>Banderilla</t>
  </si>
  <si>
    <t>Boca del Río</t>
  </si>
  <si>
    <t>Calcahualco</t>
  </si>
  <si>
    <t>Camarón de Tejeda</t>
  </si>
  <si>
    <t>Camerino Z. Mendoza</t>
  </si>
  <si>
    <t>Carlos A. Carrillo</t>
  </si>
  <si>
    <t>Carrillo Puerto</t>
  </si>
  <si>
    <t>Castillo de Teayo</t>
  </si>
  <si>
    <t>Catemaco</t>
  </si>
  <si>
    <t>Cazones de Herrera</t>
  </si>
  <si>
    <t>Cerro Azul</t>
  </si>
  <si>
    <t>Chacaltianguis</t>
  </si>
  <si>
    <t>Chalma</t>
  </si>
  <si>
    <t>Chiconamel</t>
  </si>
  <si>
    <t>Chiconquiaco</t>
  </si>
  <si>
    <t>Chicontepec</t>
  </si>
  <si>
    <t>Chinameca</t>
  </si>
  <si>
    <t>Chinampa de Gorostiza</t>
  </si>
  <si>
    <t>Chocamán</t>
  </si>
  <si>
    <t>Chontla</t>
  </si>
  <si>
    <t>Chumatlán</t>
  </si>
  <si>
    <t>Citlaltépetl</t>
  </si>
  <si>
    <t>Coacoatzintla</t>
  </si>
  <si>
    <t>Coahuitlán</t>
  </si>
  <si>
    <t>Coatzacoalcos</t>
  </si>
  <si>
    <t>Coatzintla</t>
  </si>
  <si>
    <t>Coetzala</t>
  </si>
  <si>
    <t>Colipa</t>
  </si>
  <si>
    <t>Comapa</t>
  </si>
  <si>
    <t>Córdoba</t>
  </si>
  <si>
    <t>Cosamaloapan de Carpio</t>
  </si>
  <si>
    <t>Cosautlán de Carvajal</t>
  </si>
  <si>
    <t>Coscomatepec</t>
  </si>
  <si>
    <t>Cosoleacaque</t>
  </si>
  <si>
    <t>Cotaxtla</t>
  </si>
  <si>
    <t>Coxquihui</t>
  </si>
  <si>
    <t>Coyutla</t>
  </si>
  <si>
    <t>Cuichapa</t>
  </si>
  <si>
    <t>Cuitláhuac</t>
  </si>
  <si>
    <t>El Higo</t>
  </si>
  <si>
    <t>Espinal</t>
  </si>
  <si>
    <t>Filomeno Mata</t>
  </si>
  <si>
    <t>Fortín</t>
  </si>
  <si>
    <t>Gutiérrez Zamora</t>
  </si>
  <si>
    <t>Hidalgotitlán</t>
  </si>
  <si>
    <t>Huatusco</t>
  </si>
  <si>
    <t>Huayacocotla</t>
  </si>
  <si>
    <t>Hueyapan de Ocampo</t>
  </si>
  <si>
    <t>Huiloapan de Cuauhtémoc</t>
  </si>
  <si>
    <t>Ignacio de la Llave</t>
  </si>
  <si>
    <t>Ilamatlán</t>
  </si>
  <si>
    <t>Isla</t>
  </si>
  <si>
    <t>Ixcatepec</t>
  </si>
  <si>
    <t>Ixhuacán de los Reyes</t>
  </si>
  <si>
    <t>Ixhuatlán de Madero</t>
  </si>
  <si>
    <t>Ixhuatlán del Café</t>
  </si>
  <si>
    <t>Ixhuatlán del Sureste</t>
  </si>
  <si>
    <t>Ixhuatlancillo</t>
  </si>
  <si>
    <t>Ixmatlahuacan</t>
  </si>
  <si>
    <t>Ixtaczoquitlán</t>
  </si>
  <si>
    <t>Jalacingo</t>
  </si>
  <si>
    <t>Jalcomulco</t>
  </si>
  <si>
    <t>Jáltipan</t>
  </si>
  <si>
    <t>Jamapa</t>
  </si>
  <si>
    <t>Jesús Carranza</t>
  </si>
  <si>
    <t>José Azueta</t>
  </si>
  <si>
    <t>Juan Rodríguez Clara</t>
  </si>
  <si>
    <t>Juchique de Ferrer</t>
  </si>
  <si>
    <t>La Antigua</t>
  </si>
  <si>
    <t>La Perla</t>
  </si>
  <si>
    <t>Landero y Coss</t>
  </si>
  <si>
    <t>Las Choapas</t>
  </si>
  <si>
    <t>Las Minas</t>
  </si>
  <si>
    <t>Las Vigas de Ramírez</t>
  </si>
  <si>
    <t>Lerdo de Tejada</t>
  </si>
  <si>
    <t>Maltrata</t>
  </si>
  <si>
    <t>Manlio Fabio Altamirano</t>
  </si>
  <si>
    <t>Mariano Escobedo</t>
  </si>
  <si>
    <t>Martínez de la Torre</t>
  </si>
  <si>
    <t>Mecatlán</t>
  </si>
  <si>
    <t>Mecayapan</t>
  </si>
  <si>
    <t>Medellín</t>
  </si>
  <si>
    <t>Miahuatlán</t>
  </si>
  <si>
    <t>Misantla</t>
  </si>
  <si>
    <t>Mixtla de Altamirano</t>
  </si>
  <si>
    <t>Moloacán</t>
  </si>
  <si>
    <t>Nanchital de Lázaro Cárdenas del Río</t>
  </si>
  <si>
    <t>Naolinco</t>
  </si>
  <si>
    <t>Naranjal</t>
  </si>
  <si>
    <t>Naranjos Amatlán</t>
  </si>
  <si>
    <t>Nautla</t>
  </si>
  <si>
    <t>Oluta</t>
  </si>
  <si>
    <t>Omealca</t>
  </si>
  <si>
    <t>Orizaba</t>
  </si>
  <si>
    <t>Otatitlán</t>
  </si>
  <si>
    <t>Oteapan</t>
  </si>
  <si>
    <t>Ozuluama de Mascareñas</t>
  </si>
  <si>
    <t>Pajapan</t>
  </si>
  <si>
    <t>Pánuco</t>
  </si>
  <si>
    <t>Papantla</t>
  </si>
  <si>
    <t>Paso de Ovejas</t>
  </si>
  <si>
    <t>Paso del Macho</t>
  </si>
  <si>
    <t>Perote</t>
  </si>
  <si>
    <t>Platón Sánchez</t>
  </si>
  <si>
    <t>Playa Vicente</t>
  </si>
  <si>
    <t>Poza Rica de Hidalgo</t>
  </si>
  <si>
    <t>Pueblo Viejo</t>
  </si>
  <si>
    <t>Puente Nacional</t>
  </si>
  <si>
    <t>Rafael Delgado</t>
  </si>
  <si>
    <t>Rafael Lucio</t>
  </si>
  <si>
    <t>Río Blanco</t>
  </si>
  <si>
    <t>Saltabarranca</t>
  </si>
  <si>
    <t>San Andrés Tenejapan</t>
  </si>
  <si>
    <t>San Andrés Tuxtla</t>
  </si>
  <si>
    <t>San Juan Evangelista</t>
  </si>
  <si>
    <t>San Rafael</t>
  </si>
  <si>
    <t>Santiago Sochiapan</t>
  </si>
  <si>
    <t>Santiago Tuxtla</t>
  </si>
  <si>
    <t>Sayula de Alemán</t>
  </si>
  <si>
    <t>Sochiapa</t>
  </si>
  <si>
    <t>Soconusco</t>
  </si>
  <si>
    <t>Soledad Atzompa</t>
  </si>
  <si>
    <t>Soledad de Doblado</t>
  </si>
  <si>
    <t>Soteapan</t>
  </si>
  <si>
    <t>Tamalín</t>
  </si>
  <si>
    <t>Tamiahua</t>
  </si>
  <si>
    <t>Tampico Alto</t>
  </si>
  <si>
    <t>Tancoco</t>
  </si>
  <si>
    <t>Tantima</t>
  </si>
  <si>
    <t>Tantoyuca</t>
  </si>
  <si>
    <t>Tatahuicapan de Juárez</t>
  </si>
  <si>
    <t>Tatatila</t>
  </si>
  <si>
    <t>Tecolutla</t>
  </si>
  <si>
    <t>Tehuipango</t>
  </si>
  <si>
    <t>Tempoal</t>
  </si>
  <si>
    <t>Tenampa</t>
  </si>
  <si>
    <t>Tenochtitlán</t>
  </si>
  <si>
    <t>Teocelo</t>
  </si>
  <si>
    <t>Tepatlaxco</t>
  </si>
  <si>
    <t>Tepetlán</t>
  </si>
  <si>
    <t>Texcatepec</t>
  </si>
  <si>
    <t>Texhuacán</t>
  </si>
  <si>
    <t>Texistepec</t>
  </si>
  <si>
    <t>Tezonapa</t>
  </si>
  <si>
    <t>Tihuatlán</t>
  </si>
  <si>
    <t>Tlachichilco</t>
  </si>
  <si>
    <t>Tlacojalpan</t>
  </si>
  <si>
    <t>Tlacolulan</t>
  </si>
  <si>
    <t>Tlacotalpan</t>
  </si>
  <si>
    <t>Tlacotepec de Mejía</t>
  </si>
  <si>
    <t>Tlalixcoyan</t>
  </si>
  <si>
    <t>Tlalnelhuayocan</t>
  </si>
  <si>
    <t>Tlaltetela</t>
  </si>
  <si>
    <t>Tlapacoyan</t>
  </si>
  <si>
    <t>Tlaquilpa</t>
  </si>
  <si>
    <t>Tlilapan</t>
  </si>
  <si>
    <t>Tonayán</t>
  </si>
  <si>
    <t>Totutla</t>
  </si>
  <si>
    <t>Tres Valles</t>
  </si>
  <si>
    <t>Tuxtilla</t>
  </si>
  <si>
    <t>Ursulo Galván</t>
  </si>
  <si>
    <t>Uxpanapa</t>
  </si>
  <si>
    <t>Vega de Alatorre</t>
  </si>
  <si>
    <t>Veracruz</t>
  </si>
  <si>
    <t>Villa Aldama</t>
  </si>
  <si>
    <t>Xalapa</t>
  </si>
  <si>
    <t>Xico</t>
  </si>
  <si>
    <t>Xoxocotla</t>
  </si>
  <si>
    <t>Yanga</t>
  </si>
  <si>
    <t>Yecuatla</t>
  </si>
  <si>
    <t>Zentla</t>
  </si>
  <si>
    <t>Zongolica</t>
  </si>
  <si>
    <t>Zontecomatlán de López y Fuentes</t>
  </si>
  <si>
    <t>Zozocolco de Hidalgo</t>
  </si>
  <si>
    <t>Abalá</t>
  </si>
  <si>
    <t>Acanceh</t>
  </si>
  <si>
    <t>Akil</t>
  </si>
  <si>
    <t>Baca</t>
  </si>
  <si>
    <t>Bokobá</t>
  </si>
  <si>
    <t>Buctzotz</t>
  </si>
  <si>
    <t>Cacalchén</t>
  </si>
  <si>
    <t>Calotmul</t>
  </si>
  <si>
    <t>Cansahcab</t>
  </si>
  <si>
    <t>Cantamayec</t>
  </si>
  <si>
    <t>Celestún</t>
  </si>
  <si>
    <t>Cenotillo</t>
  </si>
  <si>
    <t>Chacsinkín</t>
  </si>
  <si>
    <t>Chankom</t>
  </si>
  <si>
    <t>Chapab</t>
  </si>
  <si>
    <t>Chemax</t>
  </si>
  <si>
    <t>Chichimilá</t>
  </si>
  <si>
    <t>Chicxulub Pueblo</t>
  </si>
  <si>
    <t>Chikindzonot</t>
  </si>
  <si>
    <t>Chocholá</t>
  </si>
  <si>
    <t>Chumayel</t>
  </si>
  <si>
    <t>Conkal</t>
  </si>
  <si>
    <t>Cousey</t>
  </si>
  <si>
    <t>Cuncunul</t>
  </si>
  <si>
    <t>Cuzamá</t>
  </si>
  <si>
    <t>Dzán</t>
  </si>
  <si>
    <t>Dzemul</t>
  </si>
  <si>
    <t>Dzidzantún</t>
  </si>
  <si>
    <t>Dzilam de Bravo</t>
  </si>
  <si>
    <t>Dzilam González</t>
  </si>
  <si>
    <t>Dzitás</t>
  </si>
  <si>
    <t>Dzoncauich</t>
  </si>
  <si>
    <t>Espita</t>
  </si>
  <si>
    <t>Halachó</t>
  </si>
  <si>
    <t>Hocabá</t>
  </si>
  <si>
    <t>Hoctún</t>
  </si>
  <si>
    <t>Homún</t>
  </si>
  <si>
    <t>Huhí</t>
  </si>
  <si>
    <t>Hunucmá</t>
  </si>
  <si>
    <t>Ixil</t>
  </si>
  <si>
    <t>Izamal</t>
  </si>
  <si>
    <t>Kanasín</t>
  </si>
  <si>
    <t>Kantunil</t>
  </si>
  <si>
    <t>Kaua</t>
  </si>
  <si>
    <t>Kinchil</t>
  </si>
  <si>
    <t>Kopomá</t>
  </si>
  <si>
    <t>Mama</t>
  </si>
  <si>
    <t>Maní</t>
  </si>
  <si>
    <t>Maxcanú</t>
  </si>
  <si>
    <t>Mayapán</t>
  </si>
  <si>
    <t>Mérida</t>
  </si>
  <si>
    <t>Mocochá</t>
  </si>
  <si>
    <t>Motul</t>
  </si>
  <si>
    <t>Muna</t>
  </si>
  <si>
    <t>Muxupip</t>
  </si>
  <si>
    <t>Opichén</t>
  </si>
  <si>
    <t>Oxkutzcab</t>
  </si>
  <si>
    <t>Panabá</t>
  </si>
  <si>
    <t>Peto</t>
  </si>
  <si>
    <t>Río Lagartos</t>
  </si>
  <si>
    <t>Sacalum</t>
  </si>
  <si>
    <t>Samahil</t>
  </si>
  <si>
    <t>Sanahcat</t>
  </si>
  <si>
    <t>Santa Elena</t>
  </si>
  <si>
    <t>Seyé</t>
  </si>
  <si>
    <t>Sinanché</t>
  </si>
  <si>
    <t>Sotuta</t>
  </si>
  <si>
    <t>Sucilá</t>
  </si>
  <si>
    <t>Sudzal</t>
  </si>
  <si>
    <t>Suma</t>
  </si>
  <si>
    <t>Tahdziú</t>
  </si>
  <si>
    <t>Tahmek</t>
  </si>
  <si>
    <t>Teabo</t>
  </si>
  <si>
    <t>Tecoh</t>
  </si>
  <si>
    <t>Tekal de Venegas</t>
  </si>
  <si>
    <t>Tekantó</t>
  </si>
  <si>
    <t>Tekax</t>
  </si>
  <si>
    <t>Tekit</t>
  </si>
  <si>
    <t>Tekom</t>
  </si>
  <si>
    <t>Telchac Pueblo</t>
  </si>
  <si>
    <t>Telchac Puerto</t>
  </si>
  <si>
    <t>Temax</t>
  </si>
  <si>
    <t>Temozón</t>
  </si>
  <si>
    <t>Tepakán</t>
  </si>
  <si>
    <t>Tetiz</t>
  </si>
  <si>
    <t>Teya</t>
  </si>
  <si>
    <t>Ticul</t>
  </si>
  <si>
    <t>Timucuy</t>
  </si>
  <si>
    <t>Tinum</t>
  </si>
  <si>
    <t>Tixcacalcupul</t>
  </si>
  <si>
    <t>Tixkokob</t>
  </si>
  <si>
    <t>Tixmehuac</t>
  </si>
  <si>
    <t>Tixpéhual</t>
  </si>
  <si>
    <t>Tizimín</t>
  </si>
  <si>
    <t>Tunkás</t>
  </si>
  <si>
    <t>Tzucacab</t>
  </si>
  <si>
    <t>Uayma</t>
  </si>
  <si>
    <t>Ucú</t>
  </si>
  <si>
    <t>Umán</t>
  </si>
  <si>
    <t>Valladolid</t>
  </si>
  <si>
    <t>Xocchel</t>
  </si>
  <si>
    <t>Yaxcabá</t>
  </si>
  <si>
    <t>Yaxkukul</t>
  </si>
  <si>
    <t>Yobaín</t>
  </si>
  <si>
    <t>Apozol</t>
  </si>
  <si>
    <t>Apulco</t>
  </si>
  <si>
    <t>Atolinga</t>
  </si>
  <si>
    <t>Calera</t>
  </si>
  <si>
    <t>Cañitas de Felipe Pescador</t>
  </si>
  <si>
    <t>Chalchihuites</t>
  </si>
  <si>
    <t>Concepción del Oro</t>
  </si>
  <si>
    <t>El Plateado de Joaquín Amaro</t>
  </si>
  <si>
    <t>El Salvador</t>
  </si>
  <si>
    <t>Fresnillo</t>
  </si>
  <si>
    <t>Genaro Codina</t>
  </si>
  <si>
    <t>General Enrique Estrada</t>
  </si>
  <si>
    <t>General Francisco R. Murguía</t>
  </si>
  <si>
    <t>General Pánfilo Natera</t>
  </si>
  <si>
    <t>Huanusco</t>
  </si>
  <si>
    <t>Jalpa</t>
  </si>
  <si>
    <t>Jerez</t>
  </si>
  <si>
    <t>Jiménez del Teul</t>
  </si>
  <si>
    <t>Juan Aldama</t>
  </si>
  <si>
    <t>Juchipila</t>
  </si>
  <si>
    <t>Luis Moya</t>
  </si>
  <si>
    <t>Mazapil</t>
  </si>
  <si>
    <t>Mezquital del Oro</t>
  </si>
  <si>
    <t>Miguel Auza</t>
  </si>
  <si>
    <t>Momax</t>
  </si>
  <si>
    <t>Monte Escobedo</t>
  </si>
  <si>
    <t>Moyahua de Estrada</t>
  </si>
  <si>
    <t>Nochistlán de Mejía</t>
  </si>
  <si>
    <t>Noria de Ángeles</t>
  </si>
  <si>
    <t>Ojocaliente</t>
  </si>
  <si>
    <t>Pinos</t>
  </si>
  <si>
    <t>Río Grande</t>
  </si>
  <si>
    <t>Sain Alto</t>
  </si>
  <si>
    <t>Santa María de la Paz</t>
  </si>
  <si>
    <t>Sombrerete</t>
  </si>
  <si>
    <t>Susticacán</t>
  </si>
  <si>
    <t>Tepechitlán</t>
  </si>
  <si>
    <t>Tepetongo</t>
  </si>
  <si>
    <t>Teúl de González Ortega</t>
  </si>
  <si>
    <t>Tlaltenango de Sánchez Román</t>
  </si>
  <si>
    <t>Trancoso</t>
  </si>
  <si>
    <t>Trinidad García de la Cadena</t>
  </si>
  <si>
    <t>Valparaíso</t>
  </si>
  <si>
    <t>Vetagrande</t>
  </si>
  <si>
    <t>Villa de Cos</t>
  </si>
  <si>
    <t>Villa García</t>
  </si>
  <si>
    <t>Villa González Ortega</t>
  </si>
  <si>
    <t>Villanueva</t>
  </si>
  <si>
    <t>No Aplica</t>
  </si>
  <si>
    <t>PERIODO</t>
  </si>
  <si>
    <t>Primer trimestre</t>
  </si>
  <si>
    <t>Segundo trimestre</t>
  </si>
  <si>
    <t>Tercer trimestre</t>
  </si>
  <si>
    <t>Cuarto trimestre</t>
  </si>
  <si>
    <t>AÑO</t>
  </si>
  <si>
    <t xml:space="preserve">        Concepto (b)</t>
  </si>
  <si>
    <t>MIN_VALUE</t>
  </si>
  <si>
    <t>MAX_VALUE</t>
  </si>
  <si>
    <t>MIN_FECHA</t>
  </si>
  <si>
    <t>MAX_FECHA</t>
  </si>
  <si>
    <t>APROBADO</t>
  </si>
  <si>
    <t>AMPLIACIONES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</si>
  <si>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</si>
  <si>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</si>
  <si>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</si>
  <si>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</si>
  <si>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</si>
  <si>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</si>
  <si>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</si>
  <si>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</si>
  <si>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</si>
  <si>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</si>
  <si>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</si>
  <si>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</si>
  <si>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</si>
  <si>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</si>
  <si>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</si>
  <si>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</si>
  <si>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</si>
  <si>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</si>
  <si>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</si>
  <si>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</si>
  <si>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</si>
  <si>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</si>
  <si>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</si>
  <si>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</si>
  <si>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</si>
  <si>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</si>
  <si>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</si>
  <si>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</si>
  <si>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</si>
  <si>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</si>
  <si>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</si>
  <si>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</si>
  <si>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</si>
  <si>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</si>
  <si>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</si>
  <si>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</si>
  <si>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</si>
  <si>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</si>
  <si>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</si>
  <si>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</si>
  <si>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</si>
  <si>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</si>
  <si>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</si>
  <si>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</si>
  <si>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</si>
  <si>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</si>
  <si>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</si>
  <si>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</si>
  <si>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</si>
  <si>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Bienes Muebles, Inmuebles e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</si>
  <si>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</si>
  <si>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</si>
  <si>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</si>
  <si>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</si>
  <si>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</si>
  <si>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</si>
  <si>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</si>
  <si>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</si>
  <si>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</si>
  <si>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</si>
  <si>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</si>
  <si>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</si>
  <si>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</si>
  <si>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</si>
  <si>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</si>
  <si>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</si>
  <si>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</si>
  <si>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</si>
  <si>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</si>
  <si>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</si>
  <si>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 Egresos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</si>
  <si>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</si>
  <si>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</si>
  <si>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</si>
  <si>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</si>
  <si>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</si>
  <si>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</si>
  <si>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</si>
  <si>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</si>
  <si>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</si>
  <si>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 xml:space="preserve">Protección Ambiental </t>
  </si>
  <si>
    <t>Vivienda y Servicios a la Comunidad</t>
  </si>
  <si>
    <t>Recreación, Cultura y Otras Manifestaciones Sociales</t>
  </si>
  <si>
    <t xml:space="preserve">Educación 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</si>
  <si>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</si>
  <si>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</si>
  <si>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</si>
  <si>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</si>
  <si>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</si>
  <si>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 xml:space="preserve">Combustibles y Energía 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</si>
  <si>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</si>
  <si>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</si>
  <si>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</si>
  <si>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</si>
  <si>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</si>
  <si>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</si>
  <si>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Nno Clasificadas en Funciones Anteriores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</si>
  <si>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</si>
  <si>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</si>
  <si>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</si>
  <si>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</si>
  <si>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Otras No Clasificadas en Funciones Anteriores</t>
  </si>
  <si>
    <t>Personal Administrativo</t>
  </si>
  <si>
    <t>Magisterio</t>
  </si>
  <si>
    <t>Servicios de Salud</t>
  </si>
  <si>
    <t>Personal Médico, paramédico y afín</t>
  </si>
  <si>
    <t>Seguridad Pública</t>
  </si>
  <si>
    <t>Gastos asociados a la implementación de nuevas leyes federales o reformas a las mismas</t>
  </si>
  <si>
    <t>Nombre del Programa o Ley 1</t>
  </si>
  <si>
    <t>Nombre del Programa o Ley 2</t>
  </si>
  <si>
    <t>Sentencias laborales definitivas</t>
  </si>
  <si>
    <t>Gasto  Etiquetado</t>
  </si>
  <si>
    <t>Total de Gasto en Servicios Personales</t>
  </si>
  <si>
    <t xml:space="preserve">Derechos </t>
  </si>
  <si>
    <t>Ingresos por ventas de Bienes y Servicios</t>
  </si>
  <si>
    <t>Ingresos Derivados de Financiamientos con Fuente de Pago de Recursos de Libre Disposición</t>
  </si>
  <si>
    <t>Total de Ingresos Proyectados</t>
  </si>
  <si>
    <t>AÑO_CUESTION</t>
  </si>
  <si>
    <t xml:space="preserve">Participaciones y Aportaciones </t>
  </si>
  <si>
    <t>Total de Egresos Proyectados</t>
  </si>
  <si>
    <t>AÑO_CUESTION_1</t>
  </si>
  <si>
    <t>AÑO_CUESTION_2</t>
  </si>
  <si>
    <t>AÑO_CUESTION_3</t>
  </si>
  <si>
    <t>AÑO_CUESTION_4</t>
  </si>
  <si>
    <t>AÑO_CUESTION_5</t>
  </si>
  <si>
    <t>AÑO_CUESTION_6</t>
  </si>
  <si>
    <t xml:space="preserve">Transferencias </t>
  </si>
  <si>
    <t>Total de Resultados de Ingresos</t>
  </si>
  <si>
    <t>Ingresos derivados de Financiamientos con Fuente de Pago de Transferencias Federales Etiquetadas</t>
  </si>
  <si>
    <t>Ingresos Derivados de Financiamiento</t>
  </si>
  <si>
    <t>PENSIONES</t>
  </si>
  <si>
    <t>SALUD</t>
  </si>
  <si>
    <t>RIESGOS</t>
  </si>
  <si>
    <t>INVALIDEZ</t>
  </si>
  <si>
    <t>OTRAS</t>
  </si>
  <si>
    <t xml:space="preserve">   Concepto (c)</t>
  </si>
  <si>
    <t>Formato 6 a) Estado Analítico del Ejercicio del Presupuesto de Egresos Detallado - LDF 
                       (Clasificación por Objeto del Gasto)</t>
  </si>
  <si>
    <t>Subejercicio  (e)</t>
  </si>
  <si>
    <t>Formato 6 d) Estado Analítico del Ejercicio del Presupuesto de Egresos Detallado  - LDF
                        (Clasificación de Servicios Personales por Categoría)</t>
  </si>
  <si>
    <t>Concepto (b)</t>
  </si>
  <si>
    <t>Formato 6 c) Estado Analítico del Ejercicio del Presupuesto de Egresos Detallado -LDF 
                       (Claisificación Funcional)</t>
  </si>
  <si>
    <t>Formato 6 b) Estado Analítico del Ejercicio del Presupuesto de Egresos Detallado - LDF 
                        (Clasificación Administrativa)</t>
  </si>
  <si>
    <t>Año en Cuestión
(de proyecto de presupuesto) (c)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</si>
  <si>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</si>
  <si>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</si>
  <si>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</si>
  <si>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</si>
  <si>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</si>
  <si>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</si>
  <si>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 xml:space="preserve">J.    Transferencias </t>
  </si>
  <si>
    <t>D. Otras No Clasificadas en Funciones Anteriores (D=d1+d2+d3+d4)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</si>
  <si>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</si>
  <si>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 xml:space="preserve">          Fideicomiso de Desastres Naturales (Informativo)</t>
  </si>
  <si>
    <t>Patronato de Bomberos de León Gto</t>
  </si>
  <si>
    <t>Al 31 de diciembre de 2022 y al 30 de marzo de 2023 (b)</t>
  </si>
  <si>
    <t>Del 1 de enero al 30 de marzo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</si>
</sst>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indent="2"/>
    </xf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left" indent="6"/>
    </xf>
    <xf numFmtId="0" fontId="1" fillId="0" borderId="13" xfId="0" applyFont="1" applyBorder="1" applyAlignment="1">
      <alignment horizontal="left" indent="3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Border="1"/>
    <xf numFmtId="43" fontId="0" fillId="0" borderId="0" xfId="0" applyNumberFormat="1"/>
    <xf numFmtId="0" fontId="5" fillId="0" borderId="14" xfId="0" applyFont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3" xfId="0" applyBorder="1" applyProtection="1">
      <protection locked="0"/>
    </xf>
    <xf numFmtId="0" fontId="0" fillId="0" borderId="0" xfId="0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0" fillId="0" borderId="8" xfId="0" applyBorder="1" applyAlignment="1">
      <alignment horizontal="left" indent="3"/>
    </xf>
    <xf numFmtId="0" fontId="1" fillId="0" borderId="13" xfId="0" applyFont="1" applyBorder="1" applyAlignment="1">
      <alignment horizontal="left" vertical="center" indent="2"/>
    </xf>
    <xf numFmtId="0" fontId="1" fillId="0" borderId="8" xfId="0" applyFont="1" applyBorder="1" applyAlignment="1">
      <alignment horizontal="left" indent="2"/>
    </xf>
    <xf numFmtId="0" fontId="1" fillId="0" borderId="13" xfId="0" applyFont="1" applyBorder="1" applyProtection="1">
      <protection locked="0"/>
    </xf>
    <xf numFmtId="0" fontId="0" fillId="4" borderId="13" xfId="0" applyFill="1" applyBorder="1" applyAlignment="1">
      <alignment horizontal="left" indent="9"/>
    </xf>
    <xf numFmtId="0" fontId="0" fillId="4" borderId="13" xfId="0" applyFill="1" applyBorder="1" applyAlignment="1">
      <alignment horizontal="left" indent="3"/>
    </xf>
    <xf numFmtId="0" fontId="1" fillId="4" borderId="13" xfId="0" applyFont="1" applyFill="1" applyBorder="1" applyAlignment="1">
      <alignment horizontal="left" indent="3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13" xfId="0" applyBorder="1" applyAlignment="1">
      <alignment horizontal="left" wrapText="1" indent="9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>
      <alignment horizontal="left" vertical="center" indent="3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>
      <alignment vertical="center"/>
    </xf>
    <xf numFmtId="0" fontId="1" fillId="0" borderId="13" xfId="0" applyFont="1" applyBorder="1" applyAlignment="1">
      <alignment horizontal="left" vertical="center" indent="3"/>
    </xf>
    <xf numFmtId="0" fontId="0" fillId="0" borderId="13" xfId="0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13" xfId="0" applyFont="1" applyBorder="1" applyAlignment="1">
      <alignment vertical="center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6"/>
    </xf>
    <xf numFmtId="0" fontId="1" fillId="0" borderId="8" xfId="0" applyFont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0" fillId="0" borderId="8" xfId="0" applyBorder="1" applyAlignment="1">
      <alignment horizontal="right" vertical="center"/>
    </xf>
    <xf numFmtId="0" fontId="0" fillId="0" borderId="13" xfId="0" applyBorder="1" applyAlignment="1">
      <alignment horizontal="left" vertical="center" wrapText="1" indent="9"/>
    </xf>
    <xf numFmtId="0" fontId="1" fillId="0" borderId="6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8" xfId="0" applyBorder="1" applyAlignment="1">
      <alignment vertical="center"/>
    </xf>
    <xf numFmtId="0" fontId="5" fillId="0" borderId="13" xfId="0" applyFont="1" applyBorder="1" applyAlignment="1">
      <alignment vertical="center"/>
    </xf>
    <xf numFmtId="0" fontId="1" fillId="4" borderId="13" xfId="0" applyFont="1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vertical="center"/>
      <protection locked="0"/>
    </xf>
    <xf numFmtId="0" fontId="0" fillId="4" borderId="13" xfId="0" applyFill="1" applyBorder="1" applyAlignment="1">
      <alignment vertical="center"/>
    </xf>
    <xf numFmtId="0" fontId="1" fillId="4" borderId="12" xfId="0" applyFont="1" applyFill="1" applyBorder="1" applyAlignment="1">
      <alignment horizontal="left" vertical="center" indent="3"/>
    </xf>
    <xf numFmtId="0" fontId="0" fillId="4" borderId="13" xfId="0" applyFill="1" applyBorder="1" applyAlignment="1">
      <alignment horizontal="left" vertical="center" indent="6"/>
    </xf>
    <xf numFmtId="0" fontId="0" fillId="4" borderId="13" xfId="0" applyFill="1" applyBorder="1" applyAlignment="1">
      <alignment horizontal="left" vertical="center" indent="9"/>
    </xf>
    <xf numFmtId="0" fontId="0" fillId="4" borderId="13" xfId="0" applyFill="1" applyBorder="1" applyAlignment="1">
      <alignment horizontal="left" vertical="center" indent="3"/>
    </xf>
    <xf numFmtId="0" fontId="1" fillId="4" borderId="13" xfId="0" applyFont="1" applyFill="1" applyBorder="1" applyAlignment="1">
      <alignment horizontal="left" vertical="center" indent="3"/>
    </xf>
    <xf numFmtId="0" fontId="1" fillId="3" borderId="2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/>
    <xf numFmtId="0" fontId="0" fillId="0" borderId="13" xfId="0" applyBorder="1" applyAlignment="1">
      <alignment horizontal="left" vertical="center" indent="3"/>
    </xf>
    <xf numFmtId="0" fontId="0" fillId="0" borderId="13" xfId="0" applyBorder="1" applyAlignment="1">
      <alignment horizontal="left" vertical="center" indent="5"/>
    </xf>
    <xf numFmtId="0" fontId="1" fillId="0" borderId="8" xfId="0" applyFont="1" applyBorder="1" applyAlignment="1">
      <alignment horizontal="left" vertical="center" indent="2"/>
    </xf>
    <xf numFmtId="0" fontId="0" fillId="0" borderId="8" xfId="0" applyBorder="1" applyAlignment="1">
      <alignment horizontal="left" vertical="center" indent="3"/>
    </xf>
    <xf numFmtId="0" fontId="0" fillId="0" borderId="8" xfId="0" applyBorder="1" applyAlignment="1">
      <alignment horizontal="left" vertical="center" indent="5"/>
    </xf>
    <xf numFmtId="0" fontId="0" fillId="0" borderId="8" xfId="0" applyBorder="1" applyAlignment="1">
      <alignment horizontal="left" vertical="center" indent="2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left" vertical="center" indent="3"/>
    </xf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 applyProtection="1">
      <alignment horizontal="left" vertical="center" indent="5"/>
      <protection locked="0"/>
    </xf>
    <xf numFmtId="0" fontId="5" fillId="0" borderId="14" xfId="0" applyFont="1" applyBorder="1" applyAlignment="1">
      <alignment vertical="center"/>
    </xf>
    <xf numFmtId="0" fontId="7" fillId="0" borderId="0" xfId="0" applyFont="1" applyAlignment="1">
      <alignment vertical="center"/>
    </xf>
    <xf numFmtId="164" fontId="0" fillId="0" borderId="13" xfId="0" applyNumberFormat="1" applyBorder="1" applyAlignment="1" applyProtection="1">
      <alignment vertical="center"/>
      <protection locked="0"/>
    </xf>
    <xf numFmtId="16" fontId="0" fillId="0" borderId="13" xfId="0" applyNumberFormat="1" applyBorder="1" applyAlignment="1">
      <alignment vertical="center"/>
    </xf>
    <xf numFmtId="0" fontId="0" fillId="0" borderId="13" xfId="0" applyBorder="1" applyAlignment="1" applyProtection="1">
      <alignment horizontal="left" vertical="center" indent="4"/>
      <protection locked="0"/>
    </xf>
    <xf numFmtId="0" fontId="5" fillId="0" borderId="13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 indent="3"/>
    </xf>
    <xf numFmtId="0" fontId="6" fillId="0" borderId="13" xfId="0" applyFont="1" applyBorder="1" applyProtection="1">
      <protection locked="0"/>
    </xf>
    <xf numFmtId="0" fontId="13" fillId="3" borderId="15" xfId="0" applyFont="1" applyFill="1" applyBorder="1"/>
    <xf numFmtId="0" fontId="14" fillId="3" borderId="15" xfId="0" applyFont="1" applyFill="1" applyBorder="1"/>
    <xf numFmtId="0" fontId="1" fillId="0" borderId="13" xfId="0" applyFont="1" applyBorder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wrapText="1" indent="3"/>
    </xf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vertical="center"/>
      <protection locked="0"/>
    </xf>
    <xf numFmtId="0" fontId="14" fillId="3" borderId="15" xfId="0" applyFont="1" applyFill="1" applyBorder="1" applyAlignment="1">
      <alignment vertical="center"/>
    </xf>
    <xf numFmtId="0" fontId="0" fillId="0" borderId="12" xfId="0" applyBorder="1" applyAlignment="1">
      <alignment horizontal="left" vertical="center" indent="6"/>
    </xf>
    <xf numFmtId="0" fontId="1" fillId="0" borderId="13" xfId="0" applyFont="1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indent="12"/>
    </xf>
    <xf numFmtId="0" fontId="0" fillId="3" borderId="15" xfId="0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5" xfId="0" applyFill="1" applyBorder="1"/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left" vertical="center" indent="2"/>
    </xf>
    <xf numFmtId="11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0" fillId="0" borderId="14" xfId="0" applyBorder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indent="3"/>
    </xf>
    <xf numFmtId="0" fontId="0" fillId="0" borderId="13" xfId="0" applyBorder="1" applyAlignment="1" applyProtection="1">
      <alignment horizontal="left" vertical="center" indent="6"/>
      <protection locked="0"/>
    </xf>
    <xf numFmtId="3" fontId="0" fillId="0" borderId="13" xfId="0" applyNumberFormat="1" applyBorder="1" applyAlignment="1" applyProtection="1">
      <alignment vertical="center"/>
      <protection locked="0"/>
    </xf>
    <xf numFmtId="10" fontId="0" fillId="0" borderId="13" xfId="0" applyNumberFormat="1" applyBorder="1" applyAlignment="1" applyProtection="1">
      <alignment vertical="center"/>
      <protection locked="0"/>
    </xf>
    <xf numFmtId="9" fontId="0" fillId="0" borderId="13" xfId="0" applyNumberFormat="1" applyBorder="1" applyAlignment="1" applyProtection="1">
      <alignment vertical="center"/>
      <protection locked="0"/>
    </xf>
    <xf numFmtId="0" fontId="6" fillId="0" borderId="0" xfId="0" applyFont="1"/>
    <xf numFmtId="4" fontId="0" fillId="0" borderId="13" xfId="0" applyNumberFormat="1" applyBorder="1" applyAlignment="1" applyProtection="1">
      <alignment vertical="center"/>
      <protection locked="0"/>
    </xf>
    <xf numFmtId="4" fontId="1" fillId="0" borderId="13" xfId="0" applyNumberFormat="1" applyFont="1" applyBorder="1" applyAlignment="1" applyProtection="1">
      <alignment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0" borderId="10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28575</xdr:rowOff>
        </xdr:from>
        <xdr:to>
          <xdr:col>3</xdr:col>
          <xdr:colOff>238125</xdr:colOff>
          <xdr:row>4</xdr:row>
          <xdr:rowOff>314325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38100</xdr:rowOff>
        </xdr:from>
        <xdr:to>
          <xdr:col>3</xdr:col>
          <xdr:colOff>238125</xdr:colOff>
          <xdr:row>6</xdr:row>
          <xdr:rowOff>323850</xdr:rowOff>
        </xdr:to>
        <xdr:sp macro="" textlink="">
          <xdr:nvSpPr>
            <xdr:cNvPr id="1028" name="Combo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28575</xdr:rowOff>
        </xdr:from>
        <xdr:to>
          <xdr:col>3</xdr:col>
          <xdr:colOff>238125</xdr:colOff>
          <xdr:row>10</xdr:row>
          <xdr:rowOff>314325</xdr:rowOff>
        </xdr:to>
        <xdr:sp macro="" textlink="">
          <xdr:nvSpPr>
            <xdr:cNvPr id="1030" name="ComboBox3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28575</xdr:rowOff>
        </xdr:from>
        <xdr:to>
          <xdr:col>3</xdr:col>
          <xdr:colOff>238125</xdr:colOff>
          <xdr:row>8</xdr:row>
          <xdr:rowOff>314325</xdr:rowOff>
        </xdr:to>
        <xdr:sp macro="" textlink="">
          <xdr:nvSpPr>
            <xdr:cNvPr id="1031" name="ComboBox4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2"/>
  <sheetViews>
    <sheetView showGridLines="0" view="pageBreakPreview" zoomScale="60" zoomScaleNormal="100" workbookViewId="0">
      <selection activeCell="C3" sqref="C3:D3"/>
    </sheetView>
  </sheetViews>
  <sheetFormatPr baseColWidth="10" defaultColWidth="0" defaultRowHeight="15" zeroHeight="1" x14ac:dyDescent="0.25"/>
  <cols>
    <col min="1" max="1" width="3.28515625" customWidth="1"/>
    <col min="2" max="2" width="25.140625" customWidth="1"/>
    <col min="3" max="4" width="45.28515625" customWidth="1"/>
    <col min="5" max="5" width="3.28515625" customWidth="1"/>
    <col min="6" max="16384" width="10.7109375" hidden="1"/>
  </cols>
  <sheetData>
    <row r="1" spans="1:5" ht="36.75" customHeight="1" thickBot="1" x14ac:dyDescent="0.5">
      <c r="A1" s="124" t="s">
        <v>829</v>
      </c>
      <c r="B1" s="125"/>
      <c r="C1" s="125"/>
      <c r="D1" s="125"/>
      <c r="E1" s="126"/>
    </row>
    <row r="2" spans="1:5" ht="14.25" x14ac:dyDescent="0.45">
      <c r="A2" s="19"/>
      <c r="E2" s="20"/>
    </row>
    <row r="3" spans="1:5" ht="26.25" customHeight="1" x14ac:dyDescent="0.25">
      <c r="A3" s="19"/>
      <c r="B3" s="24" t="s">
        <v>792</v>
      </c>
      <c r="C3" s="127" t="s">
        <v>3302</v>
      </c>
      <c r="D3" s="127"/>
      <c r="E3" s="20"/>
    </row>
    <row r="4" spans="1:5" ht="14.25" x14ac:dyDescent="0.45">
      <c r="A4" s="19"/>
      <c r="E4" s="20"/>
    </row>
    <row r="5" spans="1:5" ht="26.25" customHeight="1" x14ac:dyDescent="0.45">
      <c r="A5" s="19"/>
      <c r="B5" s="24" t="s">
        <v>795</v>
      </c>
      <c r="E5" s="20"/>
    </row>
    <row r="6" spans="1:5" ht="14.25" x14ac:dyDescent="0.45">
      <c r="A6" s="19"/>
      <c r="E6" s="20"/>
    </row>
    <row r="7" spans="1:5" ht="26.25" customHeight="1" x14ac:dyDescent="0.45">
      <c r="A7" s="19"/>
      <c r="B7" s="24" t="s">
        <v>796</v>
      </c>
      <c r="E7" s="20"/>
    </row>
    <row r="8" spans="1:5" ht="14.25" x14ac:dyDescent="0.45">
      <c r="A8" s="19"/>
      <c r="E8" s="20"/>
    </row>
    <row r="9" spans="1:5" ht="26.25" customHeight="1" x14ac:dyDescent="0.25">
      <c r="A9" s="19"/>
      <c r="B9" s="24" t="s">
        <v>794</v>
      </c>
      <c r="E9" s="20"/>
    </row>
    <row r="10" spans="1:5" ht="14.25" x14ac:dyDescent="0.45">
      <c r="A10" s="19"/>
      <c r="E10" s="20"/>
    </row>
    <row r="11" spans="1:5" ht="26.25" customHeight="1" x14ac:dyDescent="0.45">
      <c r="A11" s="19"/>
      <c r="B11" s="24" t="s">
        <v>793</v>
      </c>
      <c r="E11" s="20"/>
    </row>
    <row r="12" spans="1:5" ht="14.65" thickBot="1" x14ac:dyDescent="0.5">
      <c r="A12" s="21"/>
      <c r="B12" s="22"/>
      <c r="C12" s="22"/>
      <c r="D12" s="22"/>
      <c r="E12" s="23"/>
    </row>
  </sheetData>
  <sheetProtection algorithmName="SHA-512" hashValue="FKdQEstg7DECgNQMLEXXJQYsG6AX/xjknGUwMSahC4buGszIp5NwDC/UR9/euBRA4+b8IvbzOmkXIX0ginTwUg==" saltValue="Kw+QP62Sc2HhZK+vKdetQg==" spinCount="100000" sheet="1" objects="1" scenarios="1" selectLockedCells="1"/>
  <mergeCells count="2">
    <mergeCell ref="A1:E1"/>
    <mergeCell ref="C3:D3"/>
  </mergeCells>
  <dataValidations count="1">
    <dataValidation allowBlank="1" showInputMessage="1" showErrorMessage="1" prompt="Si el Ente Público es Entidad Federativa o Municipio, dejar en blanco._x000a_" sqref="C3:D3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locked="0" defaultSize="0" autoLine="0" listFillRange="datos!B2:B33" r:id="rId5">
            <anchor moveWithCells="1">
              <from>
                <xdr:col>2</xdr:col>
                <xdr:colOff>19050</xdr:colOff>
                <xdr:row>4</xdr:row>
                <xdr:rowOff>28575</xdr:rowOff>
              </from>
              <to>
                <xdr:col>3</xdr:col>
                <xdr:colOff>238125</xdr:colOff>
                <xdr:row>4</xdr:row>
                <xdr:rowOff>314325</xdr:rowOff>
              </to>
            </anchor>
          </controlPr>
        </control>
      </mc:Choice>
      <mc:Fallback>
        <control shapeId="1026" r:id="rId4" name="ComboBox1"/>
      </mc:Fallback>
    </mc:AlternateContent>
    <mc:AlternateContent xmlns:mc="http://schemas.openxmlformats.org/markup-compatibility/2006">
      <mc:Choice Requires="x14">
        <control shapeId="1028" r:id="rId6" name="ComboBox2">
          <controlPr locked="0" defaultSize="0" autoFill="0" autoLine="0" listFillRange="datos!Y2:Y48" r:id="rId7">
            <anchor moveWithCells="1">
              <from>
                <xdr:col>2</xdr:col>
                <xdr:colOff>19050</xdr:colOff>
                <xdr:row>6</xdr:row>
                <xdr:rowOff>38100</xdr:rowOff>
              </from>
              <to>
                <xdr:col>3</xdr:col>
                <xdr:colOff>238125</xdr:colOff>
                <xdr:row>6</xdr:row>
                <xdr:rowOff>323850</xdr:rowOff>
              </to>
            </anchor>
          </controlPr>
        </control>
      </mc:Choice>
      <mc:Fallback>
        <control shapeId="1028" r:id="rId6" name="ComboBox2"/>
      </mc:Fallback>
    </mc:AlternateContent>
    <mc:AlternateContent xmlns:mc="http://schemas.openxmlformats.org/markup-compatibility/2006">
      <mc:Choice Requires="x14">
        <control shapeId="1030" r:id="rId8" name="ComboBox3">
          <controlPr locked="0" defaultSize="0" autoLine="0" listFillRange="datos!B45:B48" r:id="rId9">
            <anchor moveWithCells="1">
              <from>
                <xdr:col>2</xdr:col>
                <xdr:colOff>19050</xdr:colOff>
                <xdr:row>10</xdr:row>
                <xdr:rowOff>28575</xdr:rowOff>
              </from>
              <to>
                <xdr:col>3</xdr:col>
                <xdr:colOff>238125</xdr:colOff>
                <xdr:row>10</xdr:row>
                <xdr:rowOff>314325</xdr:rowOff>
              </to>
            </anchor>
          </controlPr>
        </control>
      </mc:Choice>
      <mc:Fallback>
        <control shapeId="1030" r:id="rId8" name="ComboBox3"/>
      </mc:Fallback>
    </mc:AlternateContent>
    <mc:AlternateContent xmlns:mc="http://schemas.openxmlformats.org/markup-compatibility/2006">
      <mc:Choice Requires="x14">
        <control shapeId="1031" r:id="rId10" name="ComboBox4">
          <controlPr locked="0" defaultSize="0" autoLine="0" listFillRange="datos!E45:E78" r:id="rId11">
            <anchor moveWithCells="1">
              <from>
                <xdr:col>2</xdr:col>
                <xdr:colOff>19050</xdr:colOff>
                <xdr:row>8</xdr:row>
                <xdr:rowOff>28575</xdr:rowOff>
              </from>
              <to>
                <xdr:col>3</xdr:col>
                <xdr:colOff>238125</xdr:colOff>
                <xdr:row>8</xdr:row>
                <xdr:rowOff>314325</xdr:rowOff>
              </to>
            </anchor>
          </controlPr>
        </control>
      </mc:Choice>
      <mc:Fallback>
        <control shapeId="1031" r:id="rId10" name="ComboBox4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1">
    <pageSetUpPr fitToPage="1"/>
  </sheetPr>
  <dimension ref="A1:K75"/>
  <sheetViews>
    <sheetView showGridLines="0" zoomScale="86" zoomScaleNormal="86" workbookViewId="0">
      <selection activeCell="B15" sqref="B15:D15"/>
    </sheetView>
  </sheetViews>
  <sheetFormatPr baseColWidth="10" defaultColWidth="0" defaultRowHeight="15" zeroHeight="1" x14ac:dyDescent="0.25"/>
  <cols>
    <col min="1" max="1" width="101.42578125" customWidth="1"/>
    <col min="2" max="4" width="25.7109375" customWidth="1"/>
    <col min="5" max="11" width="0" hidden="1" customWidth="1"/>
    <col min="12" max="16384" width="10.7109375" hidden="1"/>
  </cols>
  <sheetData>
    <row r="1" spans="1:11" s="75" customFormat="1" ht="37.5" customHeight="1" x14ac:dyDescent="0.45">
      <c r="A1" s="137" t="s">
        <v>542</v>
      </c>
      <c r="B1" s="137"/>
      <c r="C1" s="137"/>
      <c r="D1" s="137"/>
      <c r="E1" s="90"/>
      <c r="F1" s="90"/>
      <c r="G1" s="90"/>
      <c r="H1" s="90"/>
      <c r="I1" s="90"/>
      <c r="J1" s="90"/>
      <c r="K1" s="90"/>
    </row>
    <row r="2" spans="1:11" ht="14.25" x14ac:dyDescent="0.45">
      <c r="A2" s="128" t="str">
        <f>ENTE_PUBLICO_A</f>
        <v>Patronato de Bomberos de León Gto, Gobierno del Estado de Guanajuato (a)</v>
      </c>
      <c r="B2" s="129"/>
      <c r="C2" s="129"/>
      <c r="D2" s="130"/>
    </row>
    <row r="3" spans="1:11" ht="14.25" x14ac:dyDescent="0.45">
      <c r="A3" s="131" t="s">
        <v>166</v>
      </c>
      <c r="B3" s="132"/>
      <c r="C3" s="132"/>
      <c r="D3" s="133"/>
    </row>
    <row r="4" spans="1:11" ht="14.25" x14ac:dyDescent="0.45">
      <c r="A4" s="131" t="str">
        <f>TRIMESTRE</f>
        <v>Del 1 de enero al 30 de marzo de 2023 (b)</v>
      </c>
      <c r="B4" s="132"/>
      <c r="C4" s="132"/>
      <c r="D4" s="133"/>
    </row>
    <row r="5" spans="1:11" ht="14.25" x14ac:dyDescent="0.45">
      <c r="A5" s="134" t="s">
        <v>118</v>
      </c>
      <c r="B5" s="135"/>
      <c r="C5" s="135"/>
      <c r="D5" s="136"/>
    </row>
    <row r="6" spans="1:11" ht="14.25" x14ac:dyDescent="0.45"/>
    <row r="7" spans="1:11" ht="39" customHeight="1" x14ac:dyDescent="0.45">
      <c r="A7" s="95" t="s">
        <v>0</v>
      </c>
      <c r="B7" s="37" t="s">
        <v>181</v>
      </c>
      <c r="C7" s="37" t="s">
        <v>167</v>
      </c>
      <c r="D7" s="37" t="s">
        <v>182</v>
      </c>
    </row>
    <row r="8" spans="1:11" ht="14.25" x14ac:dyDescent="0.45">
      <c r="A8" s="47" t="s">
        <v>168</v>
      </c>
      <c r="B8" s="33">
        <f>SUM(B9:B11)</f>
        <v>117162740</v>
      </c>
      <c r="C8" s="33">
        <f t="shared" ref="C8:D8" si="0">SUM(C9:C11)</f>
        <v>39348591.25</v>
      </c>
      <c r="D8" s="33">
        <f t="shared" si="0"/>
        <v>39348591.25</v>
      </c>
    </row>
    <row r="9" spans="1:11" x14ac:dyDescent="0.25">
      <c r="A9" s="45" t="s">
        <v>169</v>
      </c>
      <c r="B9" s="17">
        <v>117162740</v>
      </c>
      <c r="C9" s="17">
        <v>39348591.25</v>
      </c>
      <c r="D9" s="17">
        <v>39348591.25</v>
      </c>
    </row>
    <row r="10" spans="1:11" x14ac:dyDescent="0.25">
      <c r="A10" s="45" t="s">
        <v>170</v>
      </c>
      <c r="B10" s="17">
        <v>0</v>
      </c>
      <c r="C10" s="17">
        <v>0</v>
      </c>
      <c r="D10" s="17">
        <v>0</v>
      </c>
    </row>
    <row r="11" spans="1:11" x14ac:dyDescent="0.25">
      <c r="A11" s="45" t="s">
        <v>171</v>
      </c>
      <c r="B11" s="17">
        <v>0</v>
      </c>
      <c r="C11" s="17">
        <v>0</v>
      </c>
      <c r="D11" s="17">
        <v>0</v>
      </c>
    </row>
    <row r="12" spans="1:11" ht="14.25" x14ac:dyDescent="0.45">
      <c r="A12" s="77"/>
      <c r="B12" s="4"/>
      <c r="C12" s="4"/>
      <c r="D12" s="4"/>
    </row>
    <row r="13" spans="1:11" ht="14.25" x14ac:dyDescent="0.45">
      <c r="A13" s="47" t="s">
        <v>180</v>
      </c>
      <c r="B13" s="33">
        <f>B14+B15</f>
        <v>117162740</v>
      </c>
      <c r="C13" s="33">
        <f t="shared" ref="C13:D13" si="1">C14+C15</f>
        <v>24293940.260000002</v>
      </c>
      <c r="D13" s="33">
        <f t="shared" si="1"/>
        <v>24293940.260000002</v>
      </c>
    </row>
    <row r="14" spans="1:11" x14ac:dyDescent="0.25">
      <c r="A14" s="45" t="s">
        <v>172</v>
      </c>
      <c r="B14" s="17">
        <v>0</v>
      </c>
      <c r="C14" s="17">
        <v>0</v>
      </c>
      <c r="D14" s="17">
        <v>0</v>
      </c>
    </row>
    <row r="15" spans="1:11" x14ac:dyDescent="0.25">
      <c r="A15" s="45" t="s">
        <v>173</v>
      </c>
      <c r="B15" s="17">
        <v>117162740</v>
      </c>
      <c r="C15" s="17">
        <v>24293940.260000002</v>
      </c>
      <c r="D15" s="17">
        <v>24293940.260000002</v>
      </c>
    </row>
    <row r="16" spans="1:11" ht="14.25" x14ac:dyDescent="0.45">
      <c r="A16" s="77"/>
      <c r="B16" s="4"/>
      <c r="C16" s="4"/>
      <c r="D16" s="4"/>
    </row>
    <row r="17" spans="1:4" ht="14.25" x14ac:dyDescent="0.45">
      <c r="A17" s="47" t="s">
        <v>174</v>
      </c>
      <c r="B17" s="97">
        <f>B18+B19</f>
        <v>0</v>
      </c>
      <c r="C17" s="33">
        <f t="shared" ref="C17" si="2">C18+C19</f>
        <v>0</v>
      </c>
      <c r="D17" s="33">
        <f>D18+D19</f>
        <v>0</v>
      </c>
    </row>
    <row r="18" spans="1:4" x14ac:dyDescent="0.25">
      <c r="A18" s="45" t="s">
        <v>175</v>
      </c>
      <c r="B18" s="98">
        <v>0</v>
      </c>
      <c r="C18" s="17">
        <v>0</v>
      </c>
      <c r="D18" s="17">
        <v>0</v>
      </c>
    </row>
    <row r="19" spans="1:4" x14ac:dyDescent="0.25">
      <c r="A19" s="45" t="s">
        <v>176</v>
      </c>
      <c r="B19" s="98">
        <v>0</v>
      </c>
      <c r="C19" s="17">
        <v>0</v>
      </c>
      <c r="D19" s="96">
        <v>0</v>
      </c>
    </row>
    <row r="20" spans="1:4" x14ac:dyDescent="0.25">
      <c r="A20" s="77"/>
      <c r="B20" s="4"/>
      <c r="C20" s="4"/>
      <c r="D20" s="4"/>
    </row>
    <row r="21" spans="1:4" x14ac:dyDescent="0.25">
      <c r="A21" s="47" t="s">
        <v>177</v>
      </c>
      <c r="B21" s="33">
        <f>B8-B13+B17</f>
        <v>0</v>
      </c>
      <c r="C21" s="33">
        <f t="shared" ref="C21:D21" si="3">C8-C13+C17</f>
        <v>15054650.989999998</v>
      </c>
      <c r="D21" s="33">
        <f t="shared" si="3"/>
        <v>15054650.989999998</v>
      </c>
    </row>
    <row r="22" spans="1:4" x14ac:dyDescent="0.25">
      <c r="A22" s="47"/>
      <c r="B22" s="4"/>
      <c r="C22" s="4"/>
      <c r="D22" s="4"/>
    </row>
    <row r="23" spans="1:4" x14ac:dyDescent="0.25">
      <c r="A23" s="47" t="s">
        <v>178</v>
      </c>
      <c r="B23" s="33">
        <f>B21-B11</f>
        <v>0</v>
      </c>
      <c r="C23" s="33">
        <f t="shared" ref="C23:D23" si="4">C21-C11</f>
        <v>15054650.989999998</v>
      </c>
      <c r="D23" s="33">
        <f t="shared" si="4"/>
        <v>15054650.989999998</v>
      </c>
    </row>
    <row r="24" spans="1:4" x14ac:dyDescent="0.25">
      <c r="A24" s="47"/>
      <c r="B24" s="12"/>
      <c r="C24" s="12"/>
      <c r="D24" s="12"/>
    </row>
    <row r="25" spans="1:4" x14ac:dyDescent="0.25">
      <c r="A25" s="99" t="s">
        <v>179</v>
      </c>
      <c r="B25" s="33">
        <f>B23-B17</f>
        <v>0</v>
      </c>
      <c r="C25" s="33">
        <f t="shared" ref="C25" si="5">C23-C17</f>
        <v>15054650.989999998</v>
      </c>
      <c r="D25" s="33">
        <f>D23-D17</f>
        <v>15054650.989999998</v>
      </c>
    </row>
    <row r="26" spans="1:4" x14ac:dyDescent="0.25">
      <c r="A26" s="100"/>
      <c r="B26" s="5"/>
      <c r="C26" s="5"/>
      <c r="D26" s="5"/>
    </row>
    <row r="27" spans="1:4" x14ac:dyDescent="0.25">
      <c r="A27" s="74"/>
    </row>
    <row r="28" spans="1:4" ht="30" customHeight="1" x14ac:dyDescent="0.25">
      <c r="A28" s="95" t="s">
        <v>183</v>
      </c>
      <c r="B28" s="37" t="s">
        <v>184</v>
      </c>
      <c r="C28" s="37" t="s">
        <v>167</v>
      </c>
      <c r="D28" s="37" t="s">
        <v>185</v>
      </c>
    </row>
    <row r="29" spans="1:4" x14ac:dyDescent="0.25">
      <c r="A29" s="47" t="s">
        <v>186</v>
      </c>
      <c r="B29" s="51">
        <f>B30+B31</f>
        <v>0</v>
      </c>
      <c r="C29" s="51">
        <f t="shared" ref="C29:D29" si="6">C30+C31</f>
        <v>0</v>
      </c>
      <c r="D29" s="51">
        <f t="shared" si="6"/>
        <v>0</v>
      </c>
    </row>
    <row r="30" spans="1:4" x14ac:dyDescent="0.25">
      <c r="A30" s="45" t="s">
        <v>187</v>
      </c>
      <c r="B30" s="122">
        <v>0</v>
      </c>
      <c r="C30" s="122">
        <v>0</v>
      </c>
      <c r="D30" s="122">
        <v>0</v>
      </c>
    </row>
    <row r="31" spans="1:4" x14ac:dyDescent="0.25">
      <c r="A31" s="45" t="s">
        <v>188</v>
      </c>
      <c r="B31" s="122">
        <v>0</v>
      </c>
      <c r="C31" s="122">
        <v>0</v>
      </c>
      <c r="D31" s="122">
        <v>0</v>
      </c>
    </row>
    <row r="32" spans="1:4" x14ac:dyDescent="0.25">
      <c r="A32" s="46"/>
      <c r="B32" s="46"/>
      <c r="C32" s="46"/>
      <c r="D32" s="46"/>
    </row>
    <row r="33" spans="1:4" x14ac:dyDescent="0.25">
      <c r="A33" s="47" t="s">
        <v>189</v>
      </c>
      <c r="B33" s="51">
        <f>B25+B29</f>
        <v>0</v>
      </c>
      <c r="C33" s="51">
        <f t="shared" ref="C33:D33" si="7">C25+C29</f>
        <v>15054650.989999998</v>
      </c>
      <c r="D33" s="51">
        <f t="shared" si="7"/>
        <v>15054650.989999998</v>
      </c>
    </row>
    <row r="34" spans="1:4" x14ac:dyDescent="0.25">
      <c r="A34" s="49"/>
      <c r="B34" s="49"/>
      <c r="C34" s="49"/>
      <c r="D34" s="49"/>
    </row>
    <row r="35" spans="1:4" x14ac:dyDescent="0.25">
      <c r="A35" s="74"/>
    </row>
    <row r="36" spans="1:4" ht="30" x14ac:dyDescent="0.25">
      <c r="A36" s="95" t="s">
        <v>183</v>
      </c>
      <c r="B36" s="37" t="s">
        <v>190</v>
      </c>
      <c r="C36" s="37" t="s">
        <v>167</v>
      </c>
      <c r="D36" s="37" t="s">
        <v>182</v>
      </c>
    </row>
    <row r="37" spans="1:4" x14ac:dyDescent="0.25">
      <c r="A37" s="47" t="s">
        <v>191</v>
      </c>
      <c r="B37" s="51">
        <f>B38+B39</f>
        <v>0</v>
      </c>
      <c r="C37" s="51">
        <f t="shared" ref="C37:D37" si="8">C38+C39</f>
        <v>0</v>
      </c>
      <c r="D37" s="51">
        <f t="shared" si="8"/>
        <v>0</v>
      </c>
    </row>
    <row r="38" spans="1:4" x14ac:dyDescent="0.25">
      <c r="A38" s="45" t="s">
        <v>192</v>
      </c>
      <c r="B38" s="50">
        <v>0</v>
      </c>
      <c r="C38" s="50">
        <v>0</v>
      </c>
      <c r="D38" s="50">
        <v>0</v>
      </c>
    </row>
    <row r="39" spans="1:4" x14ac:dyDescent="0.25">
      <c r="A39" s="45" t="s">
        <v>193</v>
      </c>
      <c r="B39" s="50">
        <v>0</v>
      </c>
      <c r="C39" s="50">
        <v>0</v>
      </c>
      <c r="D39" s="50">
        <v>0</v>
      </c>
    </row>
    <row r="40" spans="1:4" x14ac:dyDescent="0.25">
      <c r="A40" s="47" t="s">
        <v>194</v>
      </c>
      <c r="B40" s="51">
        <f>B41+B42</f>
        <v>0</v>
      </c>
      <c r="C40" s="51">
        <f t="shared" ref="C40:D40" si="9">C41+C42</f>
        <v>0</v>
      </c>
      <c r="D40" s="51">
        <f t="shared" si="9"/>
        <v>0</v>
      </c>
    </row>
    <row r="41" spans="1:4" x14ac:dyDescent="0.25">
      <c r="A41" s="45" t="s">
        <v>195</v>
      </c>
      <c r="B41" s="50">
        <v>0</v>
      </c>
      <c r="C41" s="50">
        <v>0</v>
      </c>
      <c r="D41" s="50">
        <v>0</v>
      </c>
    </row>
    <row r="42" spans="1:4" x14ac:dyDescent="0.25">
      <c r="A42" s="45" t="s">
        <v>196</v>
      </c>
      <c r="B42" s="50">
        <v>0</v>
      </c>
      <c r="C42" s="50">
        <v>0</v>
      </c>
      <c r="D42" s="50">
        <v>0</v>
      </c>
    </row>
    <row r="43" spans="1:4" x14ac:dyDescent="0.25">
      <c r="A43" s="46"/>
      <c r="B43" s="46"/>
      <c r="C43" s="46"/>
      <c r="D43" s="46"/>
    </row>
    <row r="44" spans="1:4" x14ac:dyDescent="0.25">
      <c r="A44" s="47" t="s">
        <v>197</v>
      </c>
      <c r="B44" s="51">
        <f>B37-B40</f>
        <v>0</v>
      </c>
      <c r="C44" s="51">
        <f t="shared" ref="C44:D44" si="10">C37-C40</f>
        <v>0</v>
      </c>
      <c r="D44" s="51">
        <f t="shared" si="10"/>
        <v>0</v>
      </c>
    </row>
    <row r="45" spans="1:4" x14ac:dyDescent="0.25">
      <c r="A45" s="116"/>
      <c r="B45" s="49"/>
      <c r="C45" s="49"/>
      <c r="D45" s="49"/>
    </row>
    <row r="46" spans="1:4" x14ac:dyDescent="0.25"/>
    <row r="47" spans="1:4" ht="30" x14ac:dyDescent="0.25">
      <c r="A47" s="95" t="s">
        <v>183</v>
      </c>
      <c r="B47" s="37" t="s">
        <v>190</v>
      </c>
      <c r="C47" s="37" t="s">
        <v>167</v>
      </c>
      <c r="D47" s="37" t="s">
        <v>182</v>
      </c>
    </row>
    <row r="48" spans="1:4" x14ac:dyDescent="0.25">
      <c r="A48" s="104" t="s">
        <v>198</v>
      </c>
      <c r="B48" s="102">
        <f>B9</f>
        <v>117162740</v>
      </c>
      <c r="C48" s="102">
        <f>C9</f>
        <v>39348591.25</v>
      </c>
      <c r="D48" s="102">
        <f t="shared" ref="D48" si="11">D9</f>
        <v>39348591.25</v>
      </c>
    </row>
    <row r="49" spans="1:4" x14ac:dyDescent="0.25">
      <c r="A49" s="105" t="s">
        <v>199</v>
      </c>
      <c r="B49" s="51">
        <f>B50-B51</f>
        <v>0</v>
      </c>
      <c r="C49" s="51">
        <f t="shared" ref="C49:D49" si="12">C50-C51</f>
        <v>0</v>
      </c>
      <c r="D49" s="51">
        <f t="shared" si="12"/>
        <v>0</v>
      </c>
    </row>
    <row r="50" spans="1:4" x14ac:dyDescent="0.25">
      <c r="A50" s="106" t="s">
        <v>192</v>
      </c>
      <c r="B50" s="50">
        <v>0</v>
      </c>
      <c r="C50" s="50">
        <v>0</v>
      </c>
      <c r="D50" s="50">
        <v>0</v>
      </c>
    </row>
    <row r="51" spans="1:4" x14ac:dyDescent="0.25">
      <c r="A51" s="106" t="s">
        <v>195</v>
      </c>
      <c r="B51" s="50">
        <v>0</v>
      </c>
      <c r="C51" s="50">
        <v>0</v>
      </c>
      <c r="D51" s="50">
        <v>0</v>
      </c>
    </row>
    <row r="52" spans="1:4" x14ac:dyDescent="0.25">
      <c r="A52" s="46"/>
      <c r="B52" s="46"/>
      <c r="C52" s="46"/>
      <c r="D52" s="46"/>
    </row>
    <row r="53" spans="1:4" x14ac:dyDescent="0.25">
      <c r="A53" s="45" t="s">
        <v>172</v>
      </c>
      <c r="B53" s="50">
        <f>B14</f>
        <v>0</v>
      </c>
      <c r="C53" s="50">
        <f t="shared" ref="C53:D53" si="13">C14</f>
        <v>0</v>
      </c>
      <c r="D53" s="50">
        <f t="shared" si="13"/>
        <v>0</v>
      </c>
    </row>
    <row r="54" spans="1:4" x14ac:dyDescent="0.25">
      <c r="A54" s="46"/>
      <c r="B54" s="46"/>
      <c r="C54" s="46"/>
      <c r="D54" s="46"/>
    </row>
    <row r="55" spans="1:4" x14ac:dyDescent="0.25">
      <c r="A55" s="45" t="s">
        <v>175</v>
      </c>
      <c r="B55" s="103">
        <f>B18</f>
        <v>0</v>
      </c>
      <c r="C55" s="50">
        <f t="shared" ref="C55:D55" si="14">C18</f>
        <v>0</v>
      </c>
      <c r="D55" s="50">
        <f t="shared" si="14"/>
        <v>0</v>
      </c>
    </row>
    <row r="56" spans="1:4" x14ac:dyDescent="0.25">
      <c r="A56" s="46"/>
      <c r="B56" s="46"/>
      <c r="C56" s="46"/>
      <c r="D56" s="46"/>
    </row>
    <row r="57" spans="1:4" ht="32.25" customHeight="1" x14ac:dyDescent="0.25">
      <c r="A57" s="99" t="s">
        <v>201</v>
      </c>
      <c r="B57" s="51">
        <f>B48+B49-B53+B55</f>
        <v>117162740</v>
      </c>
      <c r="C57" s="51">
        <f>C48+C49-C53+C55</f>
        <v>39348591.25</v>
      </c>
      <c r="D57" s="51">
        <f t="shared" ref="D57" si="15">D48+D49-D53+D55</f>
        <v>39348591.25</v>
      </c>
    </row>
    <row r="58" spans="1:4" x14ac:dyDescent="0.25">
      <c r="A58" s="52"/>
      <c r="B58" s="52"/>
      <c r="C58" s="52"/>
      <c r="D58" s="52"/>
    </row>
    <row r="59" spans="1:4" ht="30" customHeight="1" x14ac:dyDescent="0.25">
      <c r="A59" s="99" t="s">
        <v>200</v>
      </c>
      <c r="B59" s="51">
        <f>B57-B49</f>
        <v>117162740</v>
      </c>
      <c r="C59" s="51">
        <f t="shared" ref="C59:D59" si="16">C57-C49</f>
        <v>39348591.25</v>
      </c>
      <c r="D59" s="51">
        <f t="shared" si="16"/>
        <v>39348591.25</v>
      </c>
    </row>
    <row r="60" spans="1:4" x14ac:dyDescent="0.25">
      <c r="A60" s="49"/>
      <c r="B60" s="49"/>
      <c r="C60" s="49"/>
      <c r="D60" s="49"/>
    </row>
    <row r="61" spans="1:4" x14ac:dyDescent="0.25"/>
    <row r="62" spans="1:4" ht="30" x14ac:dyDescent="0.25">
      <c r="A62" s="95" t="s">
        <v>183</v>
      </c>
      <c r="B62" s="37" t="s">
        <v>190</v>
      </c>
      <c r="C62" s="37" t="s">
        <v>167</v>
      </c>
      <c r="D62" s="37" t="s">
        <v>182</v>
      </c>
    </row>
    <row r="63" spans="1:4" x14ac:dyDescent="0.25">
      <c r="A63" s="104" t="s">
        <v>170</v>
      </c>
      <c r="B63" s="101">
        <f>B10</f>
        <v>0</v>
      </c>
      <c r="C63" s="101">
        <f t="shared" ref="C63:D63" si="17">C10</f>
        <v>0</v>
      </c>
      <c r="D63" s="101">
        <f t="shared" si="17"/>
        <v>0</v>
      </c>
    </row>
    <row r="64" spans="1:4" ht="30" x14ac:dyDescent="0.25">
      <c r="A64" s="105" t="s">
        <v>202</v>
      </c>
      <c r="B64" s="33">
        <f>B65-B66</f>
        <v>0</v>
      </c>
      <c r="C64" s="33">
        <f t="shared" ref="C64:D64" si="18">C65-C66</f>
        <v>0</v>
      </c>
      <c r="D64" s="33">
        <f t="shared" si="18"/>
        <v>0</v>
      </c>
    </row>
    <row r="65" spans="1:4" x14ac:dyDescent="0.25">
      <c r="A65" s="106" t="s">
        <v>193</v>
      </c>
      <c r="B65" s="17">
        <v>0</v>
      </c>
      <c r="C65" s="17">
        <v>0</v>
      </c>
      <c r="D65" s="17">
        <v>0</v>
      </c>
    </row>
    <row r="66" spans="1:4" x14ac:dyDescent="0.25">
      <c r="A66" s="106" t="s">
        <v>196</v>
      </c>
      <c r="B66" s="17">
        <v>0</v>
      </c>
      <c r="C66" s="17">
        <v>0</v>
      </c>
      <c r="D66" s="17">
        <v>0</v>
      </c>
    </row>
    <row r="67" spans="1:4" x14ac:dyDescent="0.25">
      <c r="A67" s="46"/>
      <c r="B67" s="4"/>
      <c r="C67" s="4"/>
      <c r="D67" s="4"/>
    </row>
    <row r="68" spans="1:4" x14ac:dyDescent="0.25">
      <c r="A68" s="45" t="s">
        <v>203</v>
      </c>
      <c r="B68" s="17">
        <f>B15</f>
        <v>117162740</v>
      </c>
      <c r="C68" s="17">
        <f t="shared" ref="C68:D68" si="19">C15</f>
        <v>24293940.260000002</v>
      </c>
      <c r="D68" s="17">
        <f t="shared" si="19"/>
        <v>24293940.260000002</v>
      </c>
    </row>
    <row r="69" spans="1:4" x14ac:dyDescent="0.25">
      <c r="A69" s="46"/>
      <c r="B69" s="4"/>
      <c r="C69" s="4"/>
      <c r="D69" s="4"/>
    </row>
    <row r="70" spans="1:4" x14ac:dyDescent="0.25">
      <c r="A70" s="45" t="s">
        <v>176</v>
      </c>
      <c r="B70" s="98">
        <f>B19</f>
        <v>0</v>
      </c>
      <c r="C70" s="17">
        <f t="shared" ref="C70:D70" si="20">C19</f>
        <v>0</v>
      </c>
      <c r="D70" s="17">
        <f t="shared" si="20"/>
        <v>0</v>
      </c>
    </row>
    <row r="71" spans="1:4" x14ac:dyDescent="0.25">
      <c r="A71" s="46"/>
      <c r="B71" s="4"/>
      <c r="C71" s="4"/>
      <c r="D71" s="4"/>
    </row>
    <row r="72" spans="1:4" ht="30" customHeight="1" x14ac:dyDescent="0.25">
      <c r="A72" s="99" t="s">
        <v>205</v>
      </c>
      <c r="B72" s="33">
        <f>B63+B64-B68+B70</f>
        <v>-117162740</v>
      </c>
      <c r="C72" s="33">
        <f t="shared" ref="C72:D72" si="21">C63+C64-C68+C70</f>
        <v>-24293940.260000002</v>
      </c>
      <c r="D72" s="33">
        <f t="shared" si="21"/>
        <v>-24293940.260000002</v>
      </c>
    </row>
    <row r="73" spans="1:4" x14ac:dyDescent="0.25">
      <c r="A73" s="46"/>
      <c r="B73" s="4"/>
      <c r="C73" s="4"/>
      <c r="D73" s="4"/>
    </row>
    <row r="74" spans="1:4" ht="30" customHeight="1" x14ac:dyDescent="0.25">
      <c r="A74" s="99" t="s">
        <v>204</v>
      </c>
      <c r="B74" s="33">
        <f>B72-B64</f>
        <v>-117162740</v>
      </c>
      <c r="C74" s="33">
        <f>C72-C64</f>
        <v>-24293940.260000002</v>
      </c>
      <c r="D74" s="33">
        <f t="shared" ref="D74" si="22">D72-D64</f>
        <v>-24293940.260000002</v>
      </c>
    </row>
    <row r="75" spans="1:4" x14ac:dyDescent="0.25">
      <c r="A75" s="49"/>
      <c r="B75" s="5"/>
      <c r="C75" s="5"/>
      <c r="D75" s="5"/>
    </row>
  </sheetData>
  <sheetProtection password="D8CF" sheet="1" objects="1" scenarios="1"/>
  <mergeCells count="5">
    <mergeCell ref="A2:D2"/>
    <mergeCell ref="A3:D3"/>
    <mergeCell ref="A4:D4"/>
    <mergeCell ref="A5:D5"/>
    <mergeCell ref="A1:D1"/>
  </mergeCells>
  <dataValidations count="1">
    <dataValidation type="decimal" allowBlank="1" showInputMessage="1" showErrorMessage="1" sqref="B8:D25 B29:D33 B37:D44 B48:D59 B63:D74" xr:uid="{00000000-0002-0000-0900-000000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/>
  <dimension ref="A1:Y39"/>
  <sheetViews>
    <sheetView topLeftCell="A13" workbookViewId="0">
      <selection activeCell="P38" sqref="P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5.42578125" customWidth="1"/>
    <col min="17" max="17" width="12.7109375" customWidth="1"/>
    <col min="18" max="18" width="18.85546875" bestFit="1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706</v>
      </c>
      <c r="Q1" t="s">
        <v>731</v>
      </c>
      <c r="R1" t="s">
        <v>732</v>
      </c>
    </row>
    <row r="2" spans="1:25" ht="14.25" x14ac:dyDescent="0.45">
      <c r="A2" t="str">
        <f t="shared" ref="A2:A39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4,1,0,0,0,0,0</v>
      </c>
      <c r="B2">
        <v>4</v>
      </c>
      <c r="C2">
        <v>1</v>
      </c>
      <c r="I2" t="s">
        <v>707</v>
      </c>
      <c r="P2" s="13">
        <f>'Formato 4'!B8</f>
        <v>117162740</v>
      </c>
      <c r="Q2" s="13">
        <f>'Formato 4'!C8</f>
        <v>39348591.25</v>
      </c>
      <c r="R2" s="13">
        <f>'Formato 4'!D8</f>
        <v>39348591.25</v>
      </c>
      <c r="S2" s="13"/>
      <c r="T2" s="13"/>
      <c r="U2" s="13"/>
      <c r="V2" s="13"/>
    </row>
    <row r="3" spans="1:25" x14ac:dyDescent="0.25">
      <c r="A3" t="str">
        <f t="shared" si="0"/>
        <v>4,1,1,0,0,0,0</v>
      </c>
      <c r="B3">
        <v>4</v>
      </c>
      <c r="C3">
        <v>1</v>
      </c>
      <c r="D3">
        <v>1</v>
      </c>
      <c r="J3" t="s">
        <v>215</v>
      </c>
      <c r="P3" s="13">
        <f>'Formato 4'!B9</f>
        <v>117162740</v>
      </c>
      <c r="Q3" s="13">
        <f>'Formato 4'!C9</f>
        <v>39348591.25</v>
      </c>
      <c r="R3" s="13">
        <f>'Formato 4'!D9</f>
        <v>39348591.25</v>
      </c>
      <c r="S3" s="13"/>
      <c r="T3" s="13"/>
      <c r="U3" s="13"/>
      <c r="V3" s="13"/>
    </row>
    <row r="4" spans="1:25" ht="14.25" x14ac:dyDescent="0.45">
      <c r="A4" t="str">
        <f t="shared" si="0"/>
        <v>4,1,2,0,0,0,0</v>
      </c>
      <c r="B4">
        <v>4</v>
      </c>
      <c r="C4">
        <v>1</v>
      </c>
      <c r="D4">
        <v>2</v>
      </c>
      <c r="J4" t="s">
        <v>708</v>
      </c>
      <c r="P4" s="13">
        <f>'Formato 4'!B10</f>
        <v>0</v>
      </c>
      <c r="Q4" s="13">
        <f>'Formato 4'!C10</f>
        <v>0</v>
      </c>
      <c r="R4" s="13">
        <f>'Formato 4'!D10</f>
        <v>0</v>
      </c>
      <c r="S4" s="13"/>
      <c r="T4" s="13"/>
      <c r="U4" s="13"/>
      <c r="V4" s="13"/>
    </row>
    <row r="5" spans="1:25" ht="14.25" x14ac:dyDescent="0.45">
      <c r="A5" t="str">
        <f t="shared" si="0"/>
        <v>4,1,3,0,0,0,0</v>
      </c>
      <c r="B5">
        <v>4</v>
      </c>
      <c r="C5">
        <v>1</v>
      </c>
      <c r="D5">
        <v>3</v>
      </c>
      <c r="J5" t="s">
        <v>709</v>
      </c>
      <c r="P5" s="13">
        <f>'Formato 4'!B11</f>
        <v>0</v>
      </c>
      <c r="Q5" s="13">
        <f>'Formato 4'!C11</f>
        <v>0</v>
      </c>
      <c r="R5" s="13">
        <f>'Formato 4'!D11</f>
        <v>0</v>
      </c>
      <c r="S5" s="13"/>
      <c r="T5" s="13"/>
      <c r="U5" s="13"/>
      <c r="V5" s="13"/>
    </row>
    <row r="6" spans="1:25" ht="14.25" x14ac:dyDescent="0.45">
      <c r="A6" t="str">
        <f t="shared" si="0"/>
        <v>4,2,0,0,0,0,0</v>
      </c>
      <c r="B6">
        <v>4</v>
      </c>
      <c r="C6">
        <v>2</v>
      </c>
      <c r="I6" t="s">
        <v>710</v>
      </c>
      <c r="P6" s="13">
        <f>'Formato 4'!B13</f>
        <v>117162740</v>
      </c>
      <c r="Q6" s="13">
        <f>'Formato 4'!C13</f>
        <v>24293940.260000002</v>
      </c>
      <c r="R6" s="13">
        <f>'Formato 4'!D13</f>
        <v>24293940.260000002</v>
      </c>
      <c r="S6" s="13"/>
      <c r="T6" s="13"/>
      <c r="U6" s="13"/>
      <c r="V6" s="13"/>
      <c r="W6" s="13"/>
      <c r="X6" s="13"/>
      <c r="Y6" s="13"/>
    </row>
    <row r="7" spans="1:25" ht="14.25" x14ac:dyDescent="0.45">
      <c r="A7" t="str">
        <f t="shared" si="0"/>
        <v>4,2,1,0,0,0,0</v>
      </c>
      <c r="B7">
        <v>4</v>
      </c>
      <c r="C7">
        <v>2</v>
      </c>
      <c r="D7">
        <v>1</v>
      </c>
      <c r="J7" t="s">
        <v>711</v>
      </c>
      <c r="P7" s="13">
        <f>'Formato 4'!B14</f>
        <v>0</v>
      </c>
      <c r="Q7" s="13">
        <f>'Formato 4'!C14</f>
        <v>0</v>
      </c>
      <c r="R7" s="13">
        <f>'Formato 4'!D14</f>
        <v>0</v>
      </c>
    </row>
    <row r="8" spans="1:25" ht="14.25" x14ac:dyDescent="0.45">
      <c r="A8" t="str">
        <f t="shared" si="0"/>
        <v>4,2,2,0,0,0,0</v>
      </c>
      <c r="B8">
        <v>4</v>
      </c>
      <c r="C8">
        <v>2</v>
      </c>
      <c r="D8">
        <v>2</v>
      </c>
      <c r="J8" t="s">
        <v>712</v>
      </c>
      <c r="P8" s="13">
        <f>'Formato 4'!B15</f>
        <v>117162740</v>
      </c>
      <c r="Q8" s="13">
        <f>'Formato 4'!C15</f>
        <v>24293940.260000002</v>
      </c>
      <c r="R8" s="13">
        <f>'Formato 4'!D15</f>
        <v>24293940.260000002</v>
      </c>
    </row>
    <row r="9" spans="1:25" ht="14.25" x14ac:dyDescent="0.45">
      <c r="A9" t="str">
        <f t="shared" si="0"/>
        <v>4,3,0,0,0,0,0</v>
      </c>
      <c r="B9">
        <v>4</v>
      </c>
      <c r="C9">
        <v>3</v>
      </c>
      <c r="I9" t="s">
        <v>733</v>
      </c>
      <c r="P9" s="13"/>
      <c r="Q9" s="13">
        <f>'Formato 4'!C17</f>
        <v>0</v>
      </c>
      <c r="R9" s="13">
        <f>'Formato 4'!D17</f>
        <v>0</v>
      </c>
    </row>
    <row r="10" spans="1:25" x14ac:dyDescent="0.25">
      <c r="A10" t="str">
        <f t="shared" si="0"/>
        <v>4,3,1,0,0,0,0</v>
      </c>
      <c r="B10">
        <v>4</v>
      </c>
      <c r="C10">
        <v>3</v>
      </c>
      <c r="D10">
        <v>1</v>
      </c>
      <c r="J10" t="s">
        <v>726</v>
      </c>
      <c r="P10" s="13"/>
      <c r="Q10" s="13">
        <f>'Formato 4'!C18</f>
        <v>0</v>
      </c>
      <c r="R10" s="13">
        <f>'Formato 4'!D18</f>
        <v>0</v>
      </c>
    </row>
    <row r="11" spans="1:25" ht="14.25" x14ac:dyDescent="0.45">
      <c r="A11" t="str">
        <f t="shared" si="0"/>
        <v>4,3,2,0,0,0,0</v>
      </c>
      <c r="B11">
        <v>4</v>
      </c>
      <c r="C11">
        <v>3</v>
      </c>
      <c r="D11">
        <v>2</v>
      </c>
      <c r="J11" t="s">
        <v>730</v>
      </c>
      <c r="P11" s="13"/>
      <c r="Q11" s="13">
        <f>'Formato 4'!C19</f>
        <v>0</v>
      </c>
      <c r="R11" s="13">
        <f>'Formato 4'!D19</f>
        <v>0</v>
      </c>
    </row>
    <row r="12" spans="1:25" ht="14.25" x14ac:dyDescent="0.45">
      <c r="A12" t="str">
        <f t="shared" si="0"/>
        <v>4,4,0,0,0,0,0</v>
      </c>
      <c r="B12">
        <v>4</v>
      </c>
      <c r="C12">
        <v>4</v>
      </c>
      <c r="I12" t="s">
        <v>713</v>
      </c>
      <c r="P12" s="13">
        <f>'Formato 4'!B21</f>
        <v>0</v>
      </c>
      <c r="Q12" s="13">
        <f>'Formato 4'!C21</f>
        <v>15054650.989999998</v>
      </c>
      <c r="R12" s="13">
        <f>'Formato 4'!D21</f>
        <v>15054650.989999998</v>
      </c>
    </row>
    <row r="13" spans="1:25" ht="14.25" x14ac:dyDescent="0.45">
      <c r="A13" t="str">
        <f t="shared" si="0"/>
        <v>4,5,0,0,0,0,0</v>
      </c>
      <c r="B13">
        <v>4</v>
      </c>
      <c r="C13">
        <v>5</v>
      </c>
      <c r="I13" t="s">
        <v>714</v>
      </c>
      <c r="P13" s="13">
        <f>'Formato 4'!B23</f>
        <v>0</v>
      </c>
      <c r="Q13" s="13">
        <f>'Formato 4'!C23</f>
        <v>15054650.989999998</v>
      </c>
      <c r="R13" s="13">
        <f>'Formato 4'!D23</f>
        <v>15054650.989999998</v>
      </c>
    </row>
    <row r="14" spans="1:25" ht="14.25" x14ac:dyDescent="0.45">
      <c r="A14" t="str">
        <f t="shared" si="0"/>
        <v>4,6,0,0,0,0,0</v>
      </c>
      <c r="B14">
        <v>4</v>
      </c>
      <c r="C14">
        <v>6</v>
      </c>
      <c r="I14" t="s">
        <v>715</v>
      </c>
      <c r="P14" s="13">
        <f>'Formato 4'!B25</f>
        <v>0</v>
      </c>
      <c r="Q14" s="13">
        <f>'Formato 4'!C25</f>
        <v>15054650.989999998</v>
      </c>
      <c r="R14" s="13">
        <f>'Formato 4'!D25</f>
        <v>15054650.989999998</v>
      </c>
    </row>
    <row r="15" spans="1:25" ht="14.25" x14ac:dyDescent="0.45">
      <c r="A15" t="str">
        <f t="shared" si="0"/>
        <v>4,7,0,0,0,0,0</v>
      </c>
      <c r="B15">
        <v>4</v>
      </c>
      <c r="C15">
        <v>7</v>
      </c>
      <c r="I15" t="s">
        <v>716</v>
      </c>
      <c r="P15">
        <f>'Formato 4'!B29</f>
        <v>0</v>
      </c>
      <c r="Q15">
        <f>'Formato 4'!C29</f>
        <v>0</v>
      </c>
      <c r="R15">
        <f>'Formato 4'!D29</f>
        <v>0</v>
      </c>
    </row>
    <row r="16" spans="1:25" ht="14.25" x14ac:dyDescent="0.45">
      <c r="A16" t="str">
        <f t="shared" si="0"/>
        <v>4,7,1,0,0,0,0</v>
      </c>
      <c r="B16">
        <v>4</v>
      </c>
      <c r="C16">
        <v>7</v>
      </c>
      <c r="D16">
        <v>1</v>
      </c>
      <c r="J16" t="s">
        <v>717</v>
      </c>
      <c r="P16">
        <f>'Formato 4'!B30</f>
        <v>0</v>
      </c>
      <c r="Q16">
        <f>'Formato 4'!C30</f>
        <v>0</v>
      </c>
      <c r="R16">
        <f>'Formato 4'!D30</f>
        <v>0</v>
      </c>
    </row>
    <row r="17" spans="1:18" ht="14.25" x14ac:dyDescent="0.45">
      <c r="A17" t="str">
        <f t="shared" si="0"/>
        <v>4,7,2,0,0,0,0</v>
      </c>
      <c r="B17">
        <v>4</v>
      </c>
      <c r="C17">
        <v>7</v>
      </c>
      <c r="D17">
        <v>2</v>
      </c>
      <c r="J17" t="s">
        <v>718</v>
      </c>
      <c r="P17">
        <f>'Formato 4'!B31</f>
        <v>0</v>
      </c>
      <c r="Q17">
        <f>'Formato 4'!C31</f>
        <v>0</v>
      </c>
      <c r="R17">
        <f>'Formato 4'!D31</f>
        <v>0</v>
      </c>
    </row>
    <row r="18" spans="1:18" ht="14.25" x14ac:dyDescent="0.45">
      <c r="A18" t="str">
        <f t="shared" si="0"/>
        <v>4,8,0,0,0,0,0</v>
      </c>
      <c r="B18">
        <v>4</v>
      </c>
      <c r="C18">
        <v>8</v>
      </c>
      <c r="I18" t="s">
        <v>719</v>
      </c>
      <c r="P18">
        <f>'Formato 4'!B33</f>
        <v>0</v>
      </c>
      <c r="Q18">
        <f>'Formato 4'!C33</f>
        <v>15054650.989999998</v>
      </c>
      <c r="R18">
        <f>'Formato 4'!D33</f>
        <v>15054650.989999998</v>
      </c>
    </row>
    <row r="19" spans="1:18" ht="14.25" x14ac:dyDescent="0.45">
      <c r="A19" t="str">
        <f t="shared" si="0"/>
        <v>4,8,0,0,0,0,0</v>
      </c>
      <c r="B19">
        <v>4</v>
      </c>
      <c r="C19">
        <v>8</v>
      </c>
      <c r="I19" t="s">
        <v>720</v>
      </c>
      <c r="P19">
        <f>'Formato 4'!B37</f>
        <v>0</v>
      </c>
      <c r="Q19">
        <f>'Formato 4'!C37</f>
        <v>0</v>
      </c>
      <c r="R19">
        <f>'Formato 4'!D37</f>
        <v>0</v>
      </c>
    </row>
    <row r="20" spans="1:18" x14ac:dyDescent="0.25">
      <c r="A20" t="str">
        <f t="shared" si="0"/>
        <v>4,8,1,0,0,0,0</v>
      </c>
      <c r="B20">
        <v>4</v>
      </c>
      <c r="C20">
        <v>8</v>
      </c>
      <c r="D20">
        <v>1</v>
      </c>
      <c r="J20" t="s">
        <v>721</v>
      </c>
      <c r="P20">
        <f>'Formato 4'!B38</f>
        <v>0</v>
      </c>
      <c r="Q20">
        <f>'Formato 4'!C38</f>
        <v>0</v>
      </c>
      <c r="R20">
        <f>'Formato 4'!D38</f>
        <v>0</v>
      </c>
    </row>
    <row r="21" spans="1:18" ht="14.25" x14ac:dyDescent="0.45">
      <c r="A21" t="str">
        <f t="shared" si="0"/>
        <v>4,8,2,0,0,0,0</v>
      </c>
      <c r="B21">
        <v>4</v>
      </c>
      <c r="C21">
        <v>8</v>
      </c>
      <c r="D21">
        <v>2</v>
      </c>
      <c r="J21" t="s">
        <v>722</v>
      </c>
      <c r="P21">
        <f>'Formato 4'!B39</f>
        <v>0</v>
      </c>
      <c r="Q21">
        <f>'Formato 4'!C39</f>
        <v>0</v>
      </c>
      <c r="R21">
        <f>'Formato 4'!D39</f>
        <v>0</v>
      </c>
    </row>
    <row r="22" spans="1:18" x14ac:dyDescent="0.25">
      <c r="A22" t="str">
        <f t="shared" si="0"/>
        <v>4,9,0,0,0,0,0</v>
      </c>
      <c r="B22">
        <v>4</v>
      </c>
      <c r="C22">
        <v>9</v>
      </c>
      <c r="I22" t="s">
        <v>723</v>
      </c>
      <c r="P22">
        <f>'Formato 4'!B40</f>
        <v>0</v>
      </c>
      <c r="Q22">
        <f>'Formato 4'!C40</f>
        <v>0</v>
      </c>
      <c r="R22">
        <f>'Formato 4'!D40</f>
        <v>0</v>
      </c>
    </row>
    <row r="23" spans="1:18" x14ac:dyDescent="0.25">
      <c r="A23" t="str">
        <f t="shared" si="0"/>
        <v>4,9,1,0,0,0,0</v>
      </c>
      <c r="B23">
        <v>4</v>
      </c>
      <c r="C23">
        <v>9</v>
      </c>
      <c r="D23">
        <v>1</v>
      </c>
      <c r="J23" t="s">
        <v>195</v>
      </c>
      <c r="P23">
        <f>'Formato 4'!B41</f>
        <v>0</v>
      </c>
      <c r="Q23">
        <f>'Formato 4'!C41</f>
        <v>0</v>
      </c>
      <c r="R23">
        <f>'Formato 4'!D41</f>
        <v>0</v>
      </c>
    </row>
    <row r="24" spans="1:18" x14ac:dyDescent="0.25">
      <c r="A24" t="str">
        <f t="shared" si="0"/>
        <v>4,9,2,0,0,0,0</v>
      </c>
      <c r="B24">
        <v>4</v>
      </c>
      <c r="C24">
        <v>9</v>
      </c>
      <c r="D24">
        <v>2</v>
      </c>
      <c r="J24" t="s">
        <v>196</v>
      </c>
      <c r="P24">
        <f>'Formato 4'!B42</f>
        <v>0</v>
      </c>
      <c r="Q24">
        <f>'Formato 4'!C42</f>
        <v>0</v>
      </c>
      <c r="R24">
        <f>'Formato 4'!D42</f>
        <v>0</v>
      </c>
    </row>
    <row r="25" spans="1:18" ht="14.25" x14ac:dyDescent="0.45">
      <c r="A25" t="str">
        <f t="shared" si="0"/>
        <v>4,10,0,0,0,0,0</v>
      </c>
      <c r="B25">
        <v>4</v>
      </c>
      <c r="C25">
        <v>10</v>
      </c>
      <c r="I25" t="s">
        <v>709</v>
      </c>
      <c r="P25">
        <f>'Formato 4'!B44</f>
        <v>0</v>
      </c>
      <c r="Q25">
        <f>'Formato 4'!C44</f>
        <v>0</v>
      </c>
      <c r="R25">
        <f>'Formato 4'!D44</f>
        <v>0</v>
      </c>
    </row>
    <row r="26" spans="1:18" x14ac:dyDescent="0.25">
      <c r="A26" t="str">
        <f t="shared" si="0"/>
        <v>4,11,0,0,0,0,0</v>
      </c>
      <c r="B26">
        <v>4</v>
      </c>
      <c r="C26">
        <v>11</v>
      </c>
      <c r="I26" t="s">
        <v>215</v>
      </c>
      <c r="P26">
        <f>'Formato 4'!B48</f>
        <v>117162740</v>
      </c>
      <c r="Q26">
        <f>'Formato 4'!C48</f>
        <v>39348591.25</v>
      </c>
      <c r="R26">
        <f>'Formato 4'!D48</f>
        <v>39348591.25</v>
      </c>
    </row>
    <row r="27" spans="1:18" ht="14.25" x14ac:dyDescent="0.45">
      <c r="A27" t="str">
        <f t="shared" si="0"/>
        <v>4,11,1,0,0,0,0</v>
      </c>
      <c r="B27">
        <v>4</v>
      </c>
      <c r="C27">
        <v>11</v>
      </c>
      <c r="D27">
        <v>1</v>
      </c>
      <c r="J27" t="s">
        <v>724</v>
      </c>
      <c r="P27">
        <f>'Formato 4'!B49</f>
        <v>0</v>
      </c>
      <c r="Q27">
        <f>'Formato 4'!C49</f>
        <v>0</v>
      </c>
      <c r="R27">
        <f>'Formato 4'!D49</f>
        <v>0</v>
      </c>
    </row>
    <row r="28" spans="1:18" x14ac:dyDescent="0.25">
      <c r="A28" t="str">
        <f t="shared" si="0"/>
        <v>4,11,1,1,0,0,0</v>
      </c>
      <c r="B28">
        <v>4</v>
      </c>
      <c r="C28">
        <v>11</v>
      </c>
      <c r="D28">
        <v>1</v>
      </c>
      <c r="E28">
        <v>1</v>
      </c>
      <c r="K28" t="s">
        <v>721</v>
      </c>
      <c r="P28">
        <f>'Formato 4'!B50</f>
        <v>0</v>
      </c>
      <c r="Q28">
        <f>'Formato 4'!C50</f>
        <v>0</v>
      </c>
      <c r="R28">
        <f>'Formato 4'!D50</f>
        <v>0</v>
      </c>
    </row>
    <row r="29" spans="1:18" x14ac:dyDescent="0.25">
      <c r="A29" t="str">
        <f t="shared" si="0"/>
        <v>4,11,1,2,0,0,0</v>
      </c>
      <c r="B29">
        <v>4</v>
      </c>
      <c r="C29">
        <v>11</v>
      </c>
      <c r="D29">
        <v>1</v>
      </c>
      <c r="E29">
        <v>2</v>
      </c>
      <c r="K29" t="s">
        <v>725</v>
      </c>
      <c r="P29">
        <f>'Formato 4'!B51</f>
        <v>0</v>
      </c>
      <c r="Q29">
        <f>'Formato 4'!C51</f>
        <v>0</v>
      </c>
      <c r="R29">
        <f>'Formato 4'!D51</f>
        <v>0</v>
      </c>
    </row>
    <row r="30" spans="1:18" ht="14.25" x14ac:dyDescent="0.45">
      <c r="A30" t="str">
        <f t="shared" si="0"/>
        <v>4,12,0,0,0,0,0</v>
      </c>
      <c r="B30">
        <v>4</v>
      </c>
      <c r="C30">
        <v>12</v>
      </c>
      <c r="I30" t="s">
        <v>711</v>
      </c>
      <c r="P30">
        <f>'Formato 4'!B53</f>
        <v>0</v>
      </c>
      <c r="Q30">
        <f>'Formato 4'!C53</f>
        <v>0</v>
      </c>
      <c r="R30">
        <f>'Formato 4'!D53</f>
        <v>0</v>
      </c>
    </row>
    <row r="31" spans="1:18" x14ac:dyDescent="0.25">
      <c r="A31" t="str">
        <f t="shared" si="0"/>
        <v>4,13,0,0,0,0,0</v>
      </c>
      <c r="B31">
        <v>4</v>
      </c>
      <c r="C31">
        <v>13</v>
      </c>
      <c r="I31" t="s">
        <v>726</v>
      </c>
      <c r="Q31">
        <f>'Formato 4'!C55</f>
        <v>0</v>
      </c>
      <c r="R31">
        <f>'Formato 4'!D55</f>
        <v>0</v>
      </c>
    </row>
    <row r="32" spans="1:18" ht="14.25" x14ac:dyDescent="0.45">
      <c r="A32" t="str">
        <f t="shared" si="0"/>
        <v>4,14,0,0,0,0,0</v>
      </c>
      <c r="B32">
        <v>4</v>
      </c>
      <c r="C32">
        <v>14</v>
      </c>
      <c r="I32" t="s">
        <v>708</v>
      </c>
      <c r="P32">
        <f>'Formato 4'!B63</f>
        <v>0</v>
      </c>
      <c r="Q32">
        <f>'Formato 4'!C63</f>
        <v>0</v>
      </c>
      <c r="R32">
        <f>'Formato 4'!D63</f>
        <v>0</v>
      </c>
    </row>
    <row r="33" spans="1:18" x14ac:dyDescent="0.25">
      <c r="A33" t="str">
        <f t="shared" si="0"/>
        <v>4,14,1,0,0,0,0</v>
      </c>
      <c r="B33">
        <v>4</v>
      </c>
      <c r="C33">
        <v>14</v>
      </c>
      <c r="D33">
        <v>1</v>
      </c>
      <c r="J33" t="s">
        <v>727</v>
      </c>
      <c r="P33">
        <f>'Formato 4'!B64</f>
        <v>0</v>
      </c>
      <c r="Q33">
        <f>'Formato 4'!C64</f>
        <v>0</v>
      </c>
      <c r="R33">
        <f>'Formato 4'!D64</f>
        <v>0</v>
      </c>
    </row>
    <row r="34" spans="1:18" x14ac:dyDescent="0.25">
      <c r="A34" t="str">
        <f t="shared" si="0"/>
        <v>4,14,1,1,0,0,0</v>
      </c>
      <c r="B34">
        <v>4</v>
      </c>
      <c r="C34">
        <v>14</v>
      </c>
      <c r="D34">
        <v>1</v>
      </c>
      <c r="E34">
        <v>1</v>
      </c>
      <c r="K34" t="s">
        <v>728</v>
      </c>
      <c r="P34">
        <f>'Formato 4'!B65</f>
        <v>0</v>
      </c>
      <c r="Q34">
        <f>'Formato 4'!C65</f>
        <v>0</v>
      </c>
      <c r="R34">
        <f>'Formato 4'!D65</f>
        <v>0</v>
      </c>
    </row>
    <row r="35" spans="1:18" x14ac:dyDescent="0.25">
      <c r="A35" t="str">
        <f t="shared" si="0"/>
        <v>4,14,1,2,0,0,0</v>
      </c>
      <c r="B35">
        <v>4</v>
      </c>
      <c r="C35">
        <v>14</v>
      </c>
      <c r="D35">
        <v>1</v>
      </c>
      <c r="E35">
        <v>2</v>
      </c>
      <c r="K35" t="s">
        <v>729</v>
      </c>
      <c r="P35">
        <f>'Formato 4'!B66</f>
        <v>0</v>
      </c>
      <c r="Q35">
        <f>'Formato 4'!C66</f>
        <v>0</v>
      </c>
      <c r="R35">
        <f>'Formato 4'!D66</f>
        <v>0</v>
      </c>
    </row>
    <row r="36" spans="1:18" x14ac:dyDescent="0.25">
      <c r="A36" t="str">
        <f t="shared" si="0"/>
        <v>4,15,0,0,0,0,0</v>
      </c>
      <c r="B36">
        <v>4</v>
      </c>
      <c r="C36">
        <v>15</v>
      </c>
      <c r="I36" t="s">
        <v>712</v>
      </c>
      <c r="P36">
        <f>'Formato 4'!B68</f>
        <v>117162740</v>
      </c>
      <c r="Q36">
        <f>'Formato 4'!C68</f>
        <v>24293940.260000002</v>
      </c>
      <c r="R36">
        <f>'Formato 4'!D68</f>
        <v>24293940.260000002</v>
      </c>
    </row>
    <row r="37" spans="1:18" x14ac:dyDescent="0.25">
      <c r="A37" t="str">
        <f t="shared" si="0"/>
        <v>4,16,0,0,0,0,0</v>
      </c>
      <c r="B37">
        <v>4</v>
      </c>
      <c r="C37">
        <v>16</v>
      </c>
      <c r="I37" t="s">
        <v>730</v>
      </c>
      <c r="Q37">
        <f>'Formato 4'!C70</f>
        <v>0</v>
      </c>
      <c r="R37">
        <f>'Formato 4'!D70</f>
        <v>0</v>
      </c>
    </row>
    <row r="38" spans="1:18" x14ac:dyDescent="0.25">
      <c r="A38" t="str">
        <f t="shared" si="0"/>
        <v>4,17,0,0,0,0,0</v>
      </c>
      <c r="B38">
        <v>4</v>
      </c>
      <c r="C38">
        <v>17</v>
      </c>
      <c r="I38" t="s">
        <v>734</v>
      </c>
      <c r="P38">
        <f>'Formato 4'!B72</f>
        <v>-117162740</v>
      </c>
      <c r="Q38">
        <f>'Formato 4'!C72</f>
        <v>-24293940.260000002</v>
      </c>
      <c r="R38">
        <f>'Formato 4'!D72</f>
        <v>-24293940.260000002</v>
      </c>
    </row>
    <row r="39" spans="1:18" x14ac:dyDescent="0.25">
      <c r="A39" t="str">
        <f t="shared" si="0"/>
        <v>4,18,0,0,0,0,0</v>
      </c>
      <c r="B39">
        <v>4</v>
      </c>
      <c r="C39">
        <v>18</v>
      </c>
      <c r="I39" t="s">
        <v>735</v>
      </c>
      <c r="P39">
        <f>'Formato 4'!B74</f>
        <v>-117162740</v>
      </c>
      <c r="Q39">
        <f>'Formato 4'!C74</f>
        <v>-24293940.260000002</v>
      </c>
      <c r="R39">
        <f>'Formato 4'!D74</f>
        <v>-24293940.260000002</v>
      </c>
    </row>
  </sheetData>
  <sheetProtection algorithmName="SHA-512" hashValue="FWq6HQIhRQU91yFWraGbQtxcmY+Jk5Ul0Lpg8F12dbliLjDgg5a0mTscxikmPRjxLIeWWTS9PEP8rEaLmUFMxw==" saltValue="wWlXv3W2SwsVHeC+8md2qw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51">
    <pageSetUpPr fitToPage="1"/>
  </sheetPr>
  <dimension ref="A1:H76"/>
  <sheetViews>
    <sheetView showGridLines="0" topLeftCell="A55" zoomScale="85" zoomScaleNormal="85" workbookViewId="0">
      <selection activeCell="B34" sqref="B34:G34"/>
    </sheetView>
  </sheetViews>
  <sheetFormatPr baseColWidth="10" defaultColWidth="0" defaultRowHeight="15" zeroHeight="1" x14ac:dyDescent="0.25"/>
  <cols>
    <col min="1" max="1" width="92.85546875" customWidth="1"/>
    <col min="2" max="7" width="20.7109375" customWidth="1"/>
    <col min="8" max="8" width="0" hidden="1" customWidth="1"/>
    <col min="9" max="16384" width="10.7109375" hidden="1"/>
  </cols>
  <sheetData>
    <row r="1" spans="1:8" s="75" customFormat="1" ht="37.5" customHeight="1" x14ac:dyDescent="0.25">
      <c r="A1" s="143" t="s">
        <v>206</v>
      </c>
      <c r="B1" s="143"/>
      <c r="C1" s="143"/>
      <c r="D1" s="143"/>
      <c r="E1" s="143"/>
      <c r="F1" s="143"/>
      <c r="G1" s="143"/>
    </row>
    <row r="2" spans="1:8" ht="14.25" x14ac:dyDescent="0.45">
      <c r="A2" s="128" t="str">
        <f>ENTE_PUBLICO_A</f>
        <v>Patronato de Bomberos de León Gto, Gobierno del Estado de Guanajuato (a)</v>
      </c>
      <c r="B2" s="129"/>
      <c r="C2" s="129"/>
      <c r="D2" s="129"/>
      <c r="E2" s="129"/>
      <c r="F2" s="129"/>
      <c r="G2" s="130"/>
    </row>
    <row r="3" spans="1:8" x14ac:dyDescent="0.25">
      <c r="A3" s="131" t="s">
        <v>207</v>
      </c>
      <c r="B3" s="132"/>
      <c r="C3" s="132"/>
      <c r="D3" s="132"/>
      <c r="E3" s="132"/>
      <c r="F3" s="132"/>
      <c r="G3" s="133"/>
    </row>
    <row r="4" spans="1:8" ht="14.25" x14ac:dyDescent="0.45">
      <c r="A4" s="131" t="str">
        <f>TRIMESTRE</f>
        <v>Del 1 de enero al 30 de marzo de 2023 (b)</v>
      </c>
      <c r="B4" s="132"/>
      <c r="C4" s="132"/>
      <c r="D4" s="132"/>
      <c r="E4" s="132"/>
      <c r="F4" s="132"/>
      <c r="G4" s="133"/>
    </row>
    <row r="5" spans="1:8" ht="14.25" x14ac:dyDescent="0.45">
      <c r="A5" s="134" t="s">
        <v>118</v>
      </c>
      <c r="B5" s="135"/>
      <c r="C5" s="135"/>
      <c r="D5" s="135"/>
      <c r="E5" s="135"/>
      <c r="F5" s="135"/>
      <c r="G5" s="136"/>
    </row>
    <row r="6" spans="1:8" x14ac:dyDescent="0.25">
      <c r="A6" s="140" t="s">
        <v>214</v>
      </c>
      <c r="B6" s="142" t="s">
        <v>208</v>
      </c>
      <c r="C6" s="142"/>
      <c r="D6" s="142"/>
      <c r="E6" s="142"/>
      <c r="F6" s="142"/>
      <c r="G6" s="142" t="s">
        <v>209</v>
      </c>
    </row>
    <row r="7" spans="1:8" ht="30" x14ac:dyDescent="0.25">
      <c r="A7" s="141"/>
      <c r="B7" s="38" t="s">
        <v>210</v>
      </c>
      <c r="C7" s="37" t="s">
        <v>211</v>
      </c>
      <c r="D7" s="38" t="s">
        <v>212</v>
      </c>
      <c r="E7" s="38" t="s">
        <v>167</v>
      </c>
      <c r="F7" s="38" t="s">
        <v>213</v>
      </c>
      <c r="G7" s="142"/>
    </row>
    <row r="8" spans="1:8" x14ac:dyDescent="0.25">
      <c r="A8" s="44" t="s">
        <v>215</v>
      </c>
      <c r="B8" s="4"/>
      <c r="C8" s="4"/>
      <c r="D8" s="4"/>
      <c r="E8" s="4"/>
      <c r="F8" s="4"/>
      <c r="G8" s="4"/>
    </row>
    <row r="9" spans="1:8" x14ac:dyDescent="0.25">
      <c r="A9" s="45" t="s">
        <v>216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6"/>
    </row>
    <row r="10" spans="1:8" x14ac:dyDescent="0.25">
      <c r="A10" s="45" t="s">
        <v>217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8" x14ac:dyDescent="0.25">
      <c r="A11" s="45" t="s">
        <v>218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8" x14ac:dyDescent="0.25">
      <c r="A12" s="45" t="s">
        <v>219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8" x14ac:dyDescent="0.25">
      <c r="A13" s="45" t="s">
        <v>220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8" x14ac:dyDescent="0.25">
      <c r="A14" s="45" t="s">
        <v>221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8" x14ac:dyDescent="0.25">
      <c r="A15" s="45" t="s">
        <v>222</v>
      </c>
      <c r="B15" s="50">
        <v>7412604</v>
      </c>
      <c r="C15" s="50">
        <v>0</v>
      </c>
      <c r="D15" s="50">
        <v>7412604</v>
      </c>
      <c r="E15" s="50">
        <v>2765212.37</v>
      </c>
      <c r="F15" s="50">
        <v>2765212.37</v>
      </c>
      <c r="G15" s="50">
        <v>-4647391.63</v>
      </c>
    </row>
    <row r="16" spans="1:8" ht="14.25" x14ac:dyDescent="0.45">
      <c r="A16" s="8" t="s">
        <v>275</v>
      </c>
      <c r="B16" s="50">
        <f>SUM(B17:B27)</f>
        <v>0</v>
      </c>
      <c r="C16" s="50">
        <f t="shared" ref="C16:F16" si="0">SUM(C17:C27)</f>
        <v>0</v>
      </c>
      <c r="D16" s="50">
        <f t="shared" si="0"/>
        <v>0</v>
      </c>
      <c r="E16" s="50">
        <f t="shared" si="0"/>
        <v>0</v>
      </c>
      <c r="F16" s="50">
        <f t="shared" si="0"/>
        <v>0</v>
      </c>
      <c r="G16" s="50">
        <f>SUM(G17:G27)</f>
        <v>0</v>
      </c>
    </row>
    <row r="17" spans="1:7" ht="14.25" x14ac:dyDescent="0.45">
      <c r="A17" s="53" t="s">
        <v>223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</row>
    <row r="18" spans="1:7" ht="14.25" x14ac:dyDescent="0.45">
      <c r="A18" s="53" t="s">
        <v>224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</row>
    <row r="19" spans="1:7" x14ac:dyDescent="0.25">
      <c r="A19" s="53" t="s">
        <v>225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 x14ac:dyDescent="0.25">
      <c r="A20" s="53" t="s">
        <v>226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</row>
    <row r="21" spans="1:7" x14ac:dyDescent="0.25">
      <c r="A21" s="53" t="s">
        <v>227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</row>
    <row r="22" spans="1:7" x14ac:dyDescent="0.25">
      <c r="A22" s="53" t="s">
        <v>228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53" t="s">
        <v>229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53" t="s">
        <v>230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53" t="s">
        <v>231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53" t="s">
        <v>232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53" t="s">
        <v>233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45" t="s">
        <v>234</v>
      </c>
      <c r="B28" s="50">
        <f>SUM(B29:B33)</f>
        <v>0</v>
      </c>
      <c r="C28" s="50">
        <f t="shared" ref="C28:G28" si="1">SUM(C29:C33)</f>
        <v>0</v>
      </c>
      <c r="D28" s="50">
        <f t="shared" si="1"/>
        <v>0</v>
      </c>
      <c r="E28" s="50">
        <f t="shared" si="1"/>
        <v>0</v>
      </c>
      <c r="F28" s="50">
        <f t="shared" si="1"/>
        <v>0</v>
      </c>
      <c r="G28" s="50">
        <f t="shared" si="1"/>
        <v>0</v>
      </c>
    </row>
    <row r="29" spans="1:7" x14ac:dyDescent="0.25">
      <c r="A29" s="53" t="s">
        <v>235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</row>
    <row r="30" spans="1:7" x14ac:dyDescent="0.25">
      <c r="A30" s="53" t="s">
        <v>236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</row>
    <row r="31" spans="1:7" x14ac:dyDescent="0.25">
      <c r="A31" s="53" t="s">
        <v>237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</row>
    <row r="32" spans="1:7" x14ac:dyDescent="0.25">
      <c r="A32" s="53" t="s">
        <v>238</v>
      </c>
      <c r="B32" s="50">
        <v>0</v>
      </c>
      <c r="C32" s="50">
        <v>0</v>
      </c>
      <c r="D32" s="50">
        <v>0</v>
      </c>
      <c r="E32" s="50">
        <v>0</v>
      </c>
      <c r="F32" s="50">
        <v>0</v>
      </c>
      <c r="G32" s="50">
        <v>0</v>
      </c>
    </row>
    <row r="33" spans="1:8" x14ac:dyDescent="0.25">
      <c r="A33" s="53" t="s">
        <v>239</v>
      </c>
      <c r="B33" s="50">
        <v>0</v>
      </c>
      <c r="C33" s="50">
        <v>0</v>
      </c>
      <c r="D33" s="50">
        <v>0</v>
      </c>
      <c r="E33" s="50">
        <v>0</v>
      </c>
      <c r="F33" s="50">
        <v>0</v>
      </c>
      <c r="G33" s="50">
        <v>0</v>
      </c>
    </row>
    <row r="34" spans="1:8" x14ac:dyDescent="0.25">
      <c r="A34" s="45" t="s">
        <v>240</v>
      </c>
      <c r="B34" s="50">
        <v>109750136</v>
      </c>
      <c r="C34" s="50">
        <v>0</v>
      </c>
      <c r="D34" s="50">
        <v>109750136</v>
      </c>
      <c r="E34" s="50">
        <v>36583378.880000003</v>
      </c>
      <c r="F34" s="50">
        <v>36583378.880000003</v>
      </c>
      <c r="G34" s="50">
        <v>-73166757.120000005</v>
      </c>
    </row>
    <row r="35" spans="1:8" x14ac:dyDescent="0.25">
      <c r="A35" s="45" t="s">
        <v>241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</row>
    <row r="36" spans="1:8" x14ac:dyDescent="0.25">
      <c r="A36" s="53" t="s">
        <v>242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</row>
    <row r="37" spans="1:8" x14ac:dyDescent="0.25">
      <c r="A37" s="45" t="s">
        <v>243</v>
      </c>
      <c r="B37" s="50">
        <f>B38+B39</f>
        <v>0</v>
      </c>
      <c r="C37" s="50">
        <f t="shared" ref="C37:G37" si="2">C38+C39</f>
        <v>0</v>
      </c>
      <c r="D37" s="50">
        <f t="shared" si="2"/>
        <v>0</v>
      </c>
      <c r="E37" s="50">
        <f t="shared" si="2"/>
        <v>0</v>
      </c>
      <c r="F37" s="50">
        <f t="shared" si="2"/>
        <v>0</v>
      </c>
      <c r="G37" s="50">
        <f t="shared" si="2"/>
        <v>0</v>
      </c>
    </row>
    <row r="38" spans="1:8" x14ac:dyDescent="0.25">
      <c r="A38" s="53" t="s">
        <v>244</v>
      </c>
      <c r="B38" s="50">
        <v>0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</row>
    <row r="39" spans="1:8" x14ac:dyDescent="0.25">
      <c r="A39" s="53" t="s">
        <v>245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</row>
    <row r="40" spans="1:8" x14ac:dyDescent="0.25">
      <c r="A40" s="46"/>
      <c r="B40" s="50"/>
      <c r="C40" s="50"/>
      <c r="D40" s="50"/>
      <c r="E40" s="50"/>
      <c r="F40" s="50"/>
      <c r="G40" s="50"/>
    </row>
    <row r="41" spans="1:8" x14ac:dyDescent="0.25">
      <c r="A41" s="47" t="s">
        <v>276</v>
      </c>
      <c r="B41" s="51">
        <f>SUM(B9,B10,B11,B12,B13,B14,B15,B16,B28,B34,B35,B37)</f>
        <v>117162740</v>
      </c>
      <c r="C41" s="51">
        <f t="shared" ref="C41:E41" si="3">SUM(C9,C10,C11,C12,C13,C14,C15,C16,C28,C34,C35,C37)</f>
        <v>0</v>
      </c>
      <c r="D41" s="51">
        <f t="shared" si="3"/>
        <v>117162740</v>
      </c>
      <c r="E41" s="51">
        <f t="shared" si="3"/>
        <v>39348591.25</v>
      </c>
      <c r="F41" s="51">
        <f>SUM(F9,F10,F11,F12,F13,F14,F15,F16,F28,F34,F35,F37)</f>
        <v>39348591.25</v>
      </c>
      <c r="G41" s="51">
        <f>SUM(G9,G10,G11,G12,G13,G14,G15,G16,G28,G34,G35,G37)</f>
        <v>-77814148.75</v>
      </c>
    </row>
    <row r="42" spans="1:8" x14ac:dyDescent="0.25">
      <c r="A42" s="47" t="s">
        <v>246</v>
      </c>
      <c r="B42" s="107"/>
      <c r="C42" s="107"/>
      <c r="D42" s="107"/>
      <c r="E42" s="107"/>
      <c r="F42" s="107"/>
      <c r="G42" s="51">
        <f>IF(G41&gt;0,G41,0)</f>
        <v>0</v>
      </c>
      <c r="H42" s="6"/>
    </row>
    <row r="43" spans="1:8" x14ac:dyDescent="0.25">
      <c r="A43" s="46"/>
      <c r="B43" s="46"/>
      <c r="C43" s="46"/>
      <c r="D43" s="46"/>
      <c r="E43" s="46"/>
      <c r="F43" s="46"/>
      <c r="G43" s="46"/>
    </row>
    <row r="44" spans="1:8" x14ac:dyDescent="0.25">
      <c r="A44" s="47" t="s">
        <v>247</v>
      </c>
      <c r="B44" s="46"/>
      <c r="C44" s="46"/>
      <c r="D44" s="46"/>
      <c r="E44" s="46"/>
      <c r="F44" s="46"/>
      <c r="G44" s="46"/>
    </row>
    <row r="45" spans="1:8" x14ac:dyDescent="0.25">
      <c r="A45" s="45" t="s">
        <v>248</v>
      </c>
      <c r="B45" s="50">
        <f>SUM(B46:B53)</f>
        <v>0</v>
      </c>
      <c r="C45" s="50">
        <f t="shared" ref="C45:G45" si="4">SUM(C46:C53)</f>
        <v>0</v>
      </c>
      <c r="D45" s="50">
        <f t="shared" si="4"/>
        <v>0</v>
      </c>
      <c r="E45" s="50">
        <f t="shared" si="4"/>
        <v>0</v>
      </c>
      <c r="F45" s="50">
        <f t="shared" si="4"/>
        <v>0</v>
      </c>
      <c r="G45" s="50">
        <f t="shared" si="4"/>
        <v>0</v>
      </c>
    </row>
    <row r="46" spans="1:8" x14ac:dyDescent="0.25">
      <c r="A46" s="58" t="s">
        <v>249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</row>
    <row r="47" spans="1:8" x14ac:dyDescent="0.25">
      <c r="A47" s="58" t="s">
        <v>250</v>
      </c>
      <c r="B47" s="50">
        <v>0</v>
      </c>
      <c r="C47" s="50">
        <v>0</v>
      </c>
      <c r="D47" s="50">
        <v>0</v>
      </c>
      <c r="E47" s="50">
        <v>0</v>
      </c>
      <c r="F47" s="50">
        <v>0</v>
      </c>
      <c r="G47" s="50">
        <v>0</v>
      </c>
    </row>
    <row r="48" spans="1:8" x14ac:dyDescent="0.25">
      <c r="A48" s="58" t="s">
        <v>251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</row>
    <row r="49" spans="1:7" ht="30" x14ac:dyDescent="0.25">
      <c r="A49" s="58" t="s">
        <v>252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</row>
    <row r="50" spans="1:7" x14ac:dyDescent="0.25">
      <c r="A50" s="58" t="s">
        <v>253</v>
      </c>
      <c r="B50" s="50">
        <v>0</v>
      </c>
      <c r="C50" s="50">
        <v>0</v>
      </c>
      <c r="D50" s="50">
        <v>0</v>
      </c>
      <c r="E50" s="50">
        <v>0</v>
      </c>
      <c r="F50" s="50">
        <v>0</v>
      </c>
      <c r="G50" s="50">
        <v>0</v>
      </c>
    </row>
    <row r="51" spans="1:7" x14ac:dyDescent="0.25">
      <c r="A51" s="58" t="s">
        <v>254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</row>
    <row r="52" spans="1:7" x14ac:dyDescent="0.25">
      <c r="A52" s="40" t="s">
        <v>255</v>
      </c>
      <c r="B52" s="50">
        <v>0</v>
      </c>
      <c r="C52" s="50">
        <v>0</v>
      </c>
      <c r="D52" s="50">
        <v>0</v>
      </c>
      <c r="E52" s="50">
        <v>0</v>
      </c>
      <c r="F52" s="50">
        <v>0</v>
      </c>
      <c r="G52" s="50">
        <v>0</v>
      </c>
    </row>
    <row r="53" spans="1:7" x14ac:dyDescent="0.25">
      <c r="A53" s="53" t="s">
        <v>256</v>
      </c>
      <c r="B53" s="50">
        <v>0</v>
      </c>
      <c r="C53" s="50">
        <v>0</v>
      </c>
      <c r="D53" s="50">
        <v>0</v>
      </c>
      <c r="E53" s="50">
        <v>0</v>
      </c>
      <c r="F53" s="50">
        <v>0</v>
      </c>
      <c r="G53" s="50">
        <v>0</v>
      </c>
    </row>
    <row r="54" spans="1:7" x14ac:dyDescent="0.25">
      <c r="A54" s="45" t="s">
        <v>257</v>
      </c>
      <c r="B54" s="50">
        <f>SUM(B55:B58)</f>
        <v>0</v>
      </c>
      <c r="C54" s="50">
        <f t="shared" ref="C54:G54" si="5">SUM(C55:C58)</f>
        <v>0</v>
      </c>
      <c r="D54" s="50">
        <f t="shared" si="5"/>
        <v>0</v>
      </c>
      <c r="E54" s="50">
        <f t="shared" si="5"/>
        <v>0</v>
      </c>
      <c r="F54" s="50">
        <f t="shared" si="5"/>
        <v>0</v>
      </c>
      <c r="G54" s="50">
        <f t="shared" si="5"/>
        <v>0</v>
      </c>
    </row>
    <row r="55" spans="1:7" x14ac:dyDescent="0.25">
      <c r="A55" s="40" t="s">
        <v>258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</row>
    <row r="56" spans="1:7" x14ac:dyDescent="0.25">
      <c r="A56" s="58" t="s">
        <v>259</v>
      </c>
      <c r="B56" s="50">
        <v>0</v>
      </c>
      <c r="C56" s="50">
        <v>0</v>
      </c>
      <c r="D56" s="50">
        <v>0</v>
      </c>
      <c r="E56" s="50">
        <v>0</v>
      </c>
      <c r="F56" s="50">
        <v>0</v>
      </c>
      <c r="G56" s="50">
        <v>0</v>
      </c>
    </row>
    <row r="57" spans="1:7" x14ac:dyDescent="0.25">
      <c r="A57" s="58" t="s">
        <v>260</v>
      </c>
      <c r="B57" s="50">
        <v>0</v>
      </c>
      <c r="C57" s="50">
        <v>0</v>
      </c>
      <c r="D57" s="50">
        <v>0</v>
      </c>
      <c r="E57" s="50">
        <v>0</v>
      </c>
      <c r="F57" s="50">
        <v>0</v>
      </c>
      <c r="G57" s="50">
        <v>0</v>
      </c>
    </row>
    <row r="58" spans="1:7" x14ac:dyDescent="0.25">
      <c r="A58" s="40" t="s">
        <v>261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</row>
    <row r="59" spans="1:7" x14ac:dyDescent="0.25">
      <c r="A59" s="45" t="s">
        <v>262</v>
      </c>
      <c r="B59" s="50">
        <v>0</v>
      </c>
      <c r="C59" s="50">
        <v>0</v>
      </c>
      <c r="D59" s="50">
        <v>0</v>
      </c>
      <c r="E59" s="50">
        <v>0</v>
      </c>
      <c r="F59" s="50">
        <v>0</v>
      </c>
      <c r="G59" s="50">
        <v>0</v>
      </c>
    </row>
    <row r="60" spans="1:7" x14ac:dyDescent="0.25">
      <c r="A60" s="58" t="s">
        <v>263</v>
      </c>
      <c r="B60" s="50">
        <v>0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</row>
    <row r="61" spans="1:7" x14ac:dyDescent="0.25">
      <c r="A61" s="58" t="s">
        <v>264</v>
      </c>
      <c r="B61" s="50">
        <v>0</v>
      </c>
      <c r="C61" s="50">
        <v>0</v>
      </c>
      <c r="D61" s="50">
        <v>0</v>
      </c>
      <c r="E61" s="50">
        <v>0</v>
      </c>
      <c r="F61" s="50">
        <v>0</v>
      </c>
      <c r="G61" s="50">
        <v>0</v>
      </c>
    </row>
    <row r="62" spans="1:7" x14ac:dyDescent="0.25">
      <c r="A62" s="45" t="s">
        <v>265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</row>
    <row r="63" spans="1:7" x14ac:dyDescent="0.25">
      <c r="A63" s="45" t="s">
        <v>266</v>
      </c>
      <c r="B63" s="50">
        <v>0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</row>
    <row r="64" spans="1:7" x14ac:dyDescent="0.25">
      <c r="A64" s="46"/>
      <c r="B64" s="46"/>
      <c r="C64" s="46"/>
      <c r="D64" s="46"/>
      <c r="E64" s="46"/>
      <c r="F64" s="46"/>
      <c r="G64" s="46"/>
    </row>
    <row r="65" spans="1:7" x14ac:dyDescent="0.25">
      <c r="A65" s="47" t="s">
        <v>267</v>
      </c>
      <c r="B65" s="51">
        <f>B45+B54+B59+B62+B63</f>
        <v>0</v>
      </c>
      <c r="C65" s="51">
        <f t="shared" ref="C65:G65" si="6">C45+C54+C59+C62+C63</f>
        <v>0</v>
      </c>
      <c r="D65" s="51">
        <f t="shared" si="6"/>
        <v>0</v>
      </c>
      <c r="E65" s="51">
        <f t="shared" si="6"/>
        <v>0</v>
      </c>
      <c r="F65" s="51">
        <f t="shared" si="6"/>
        <v>0</v>
      </c>
      <c r="G65" s="51">
        <f t="shared" si="6"/>
        <v>0</v>
      </c>
    </row>
    <row r="66" spans="1:7" x14ac:dyDescent="0.25">
      <c r="A66" s="46"/>
      <c r="B66" s="46"/>
      <c r="C66" s="46"/>
      <c r="D66" s="46"/>
      <c r="E66" s="46"/>
      <c r="F66" s="46"/>
      <c r="G66" s="46"/>
    </row>
    <row r="67" spans="1:7" x14ac:dyDescent="0.25">
      <c r="A67" s="47" t="s">
        <v>268</v>
      </c>
      <c r="B67" s="51">
        <f>B68</f>
        <v>0</v>
      </c>
      <c r="C67" s="51">
        <f t="shared" ref="C67:G67" si="7">C68</f>
        <v>0</v>
      </c>
      <c r="D67" s="51">
        <f t="shared" si="7"/>
        <v>0</v>
      </c>
      <c r="E67" s="51">
        <f t="shared" si="7"/>
        <v>0</v>
      </c>
      <c r="F67" s="51">
        <f t="shared" si="7"/>
        <v>0</v>
      </c>
      <c r="G67" s="51">
        <f t="shared" si="7"/>
        <v>0</v>
      </c>
    </row>
    <row r="68" spans="1:7" x14ac:dyDescent="0.25">
      <c r="A68" s="45" t="s">
        <v>269</v>
      </c>
      <c r="B68" s="50">
        <v>0</v>
      </c>
      <c r="C68" s="50">
        <v>0</v>
      </c>
      <c r="D68" s="50">
        <v>0</v>
      </c>
      <c r="E68" s="50">
        <v>0</v>
      </c>
      <c r="F68" s="50">
        <v>0</v>
      </c>
      <c r="G68" s="50">
        <v>0</v>
      </c>
    </row>
    <row r="69" spans="1:7" x14ac:dyDescent="0.25">
      <c r="A69" s="46"/>
      <c r="B69" s="46"/>
      <c r="C69" s="46"/>
      <c r="D69" s="46"/>
      <c r="E69" s="46"/>
      <c r="F69" s="46"/>
      <c r="G69" s="46"/>
    </row>
    <row r="70" spans="1:7" x14ac:dyDescent="0.25">
      <c r="A70" s="47" t="s">
        <v>270</v>
      </c>
      <c r="B70" s="51">
        <f>B41+B65+B67</f>
        <v>117162740</v>
      </c>
      <c r="C70" s="51">
        <f t="shared" ref="C70:G70" si="8">C41+C65+C67</f>
        <v>0</v>
      </c>
      <c r="D70" s="51">
        <f t="shared" si="8"/>
        <v>117162740</v>
      </c>
      <c r="E70" s="51">
        <f t="shared" si="8"/>
        <v>39348591.25</v>
      </c>
      <c r="F70" s="51">
        <f t="shared" si="8"/>
        <v>39348591.25</v>
      </c>
      <c r="G70" s="51">
        <f t="shared" si="8"/>
        <v>-77814148.75</v>
      </c>
    </row>
    <row r="71" spans="1:7" x14ac:dyDescent="0.25">
      <c r="A71" s="46"/>
      <c r="B71" s="46"/>
      <c r="C71" s="46"/>
      <c r="D71" s="46"/>
      <c r="E71" s="46"/>
      <c r="F71" s="46"/>
      <c r="G71" s="46"/>
    </row>
    <row r="72" spans="1:7" x14ac:dyDescent="0.25">
      <c r="A72" s="47" t="s">
        <v>271</v>
      </c>
      <c r="B72" s="46"/>
      <c r="C72" s="46"/>
      <c r="D72" s="46"/>
      <c r="E72" s="46"/>
      <c r="F72" s="46"/>
      <c r="G72" s="46"/>
    </row>
    <row r="73" spans="1:7" x14ac:dyDescent="0.25">
      <c r="A73" s="48" t="s">
        <v>272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</row>
    <row r="74" spans="1:7" ht="30" x14ac:dyDescent="0.25">
      <c r="A74" s="48" t="s">
        <v>273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</row>
    <row r="75" spans="1:7" x14ac:dyDescent="0.25">
      <c r="A75" s="99" t="s">
        <v>274</v>
      </c>
      <c r="B75" s="51">
        <f>B73+B74</f>
        <v>0</v>
      </c>
      <c r="C75" s="51">
        <f t="shared" ref="C75:G75" si="9">C73+C74</f>
        <v>0</v>
      </c>
      <c r="D75" s="51">
        <f t="shared" si="9"/>
        <v>0</v>
      </c>
      <c r="E75" s="51">
        <f t="shared" si="9"/>
        <v>0</v>
      </c>
      <c r="F75" s="51">
        <f t="shared" si="9"/>
        <v>0</v>
      </c>
      <c r="G75" s="51">
        <f t="shared" si="9"/>
        <v>0</v>
      </c>
    </row>
    <row r="76" spans="1:7" x14ac:dyDescent="0.25">
      <c r="A76" s="49"/>
      <c r="B76" s="5"/>
      <c r="C76" s="5"/>
      <c r="D76" s="5"/>
      <c r="E76" s="5"/>
      <c r="F76" s="5"/>
      <c r="G76" s="5"/>
    </row>
  </sheetData>
  <sheetProtection password="D9CF" sheet="1" objects="1" scenarios="1"/>
  <mergeCells count="8">
    <mergeCell ref="A6:A7"/>
    <mergeCell ref="G6:G7"/>
    <mergeCell ref="B6:F6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 xr:uid="{00000000-0002-0000-0B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41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="Solo se aceptan valores numéricos." xr:uid="{00000000-0002-0000-0B00-000001000000}">
          <x14:formula1>
            <xm:f>'Info General'!E33</xm:f>
          </x14:formula1>
          <x14:formula2>
            <xm:f>'Info General'!F33</xm:f>
          </x14:formula2>
          <xm:sqref>H45:XFD62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/>
  <dimension ref="A1:Y62"/>
  <sheetViews>
    <sheetView workbookViewId="0">
      <selection activeCell="P36" sqref="P36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736</v>
      </c>
      <c r="Q1" t="s">
        <v>3148</v>
      </c>
      <c r="R1" t="s">
        <v>737</v>
      </c>
      <c r="S1" t="s">
        <v>731</v>
      </c>
      <c r="T1" t="s">
        <v>738</v>
      </c>
      <c r="U1" t="s">
        <v>739</v>
      </c>
    </row>
    <row r="2" spans="1:25" x14ac:dyDescent="0.25">
      <c r="A2" t="str">
        <f t="shared" ref="A2:A62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5,1,0,0,0,0,0</v>
      </c>
      <c r="B2">
        <v>5</v>
      </c>
      <c r="C2">
        <v>1</v>
      </c>
      <c r="I2" t="s">
        <v>215</v>
      </c>
      <c r="P2" s="13"/>
      <c r="Q2" s="13"/>
      <c r="R2" s="13"/>
      <c r="S2" s="13"/>
      <c r="T2" s="13"/>
      <c r="U2" s="13"/>
      <c r="V2" s="13"/>
    </row>
    <row r="3" spans="1:25" ht="14.25" x14ac:dyDescent="0.45">
      <c r="A3" t="str">
        <f t="shared" si="0"/>
        <v>5,1,1,0,0,0,0</v>
      </c>
      <c r="B3">
        <v>5</v>
      </c>
      <c r="C3">
        <v>1</v>
      </c>
      <c r="D3">
        <v>1</v>
      </c>
      <c r="J3" t="s">
        <v>740</v>
      </c>
      <c r="P3" s="13">
        <f>'Formato 5'!B9</f>
        <v>0</v>
      </c>
      <c r="Q3" s="13">
        <f>'Formato 5'!C9</f>
        <v>0</v>
      </c>
      <c r="R3" s="13">
        <f>'Formato 5'!D9</f>
        <v>0</v>
      </c>
      <c r="S3" s="13">
        <f>'Formato 5'!E9</f>
        <v>0</v>
      </c>
      <c r="T3" s="13">
        <f>'Formato 5'!F9</f>
        <v>0</v>
      </c>
      <c r="U3" s="13">
        <f>'Formato 5'!G9</f>
        <v>0</v>
      </c>
      <c r="V3" s="13"/>
    </row>
    <row r="4" spans="1:25" ht="14.25" x14ac:dyDescent="0.45">
      <c r="A4" t="str">
        <f t="shared" si="0"/>
        <v>5,1,2,0,0,0,0</v>
      </c>
      <c r="B4">
        <v>5</v>
      </c>
      <c r="C4">
        <v>1</v>
      </c>
      <c r="D4">
        <v>2</v>
      </c>
      <c r="J4" t="s">
        <v>741</v>
      </c>
      <c r="P4" s="13">
        <f>'Formato 5'!B10</f>
        <v>0</v>
      </c>
      <c r="Q4" s="13">
        <f>'Formato 5'!C10</f>
        <v>0</v>
      </c>
      <c r="R4" s="13">
        <f>'Formato 5'!D10</f>
        <v>0</v>
      </c>
      <c r="S4" s="13">
        <f>'Formato 5'!E10</f>
        <v>0</v>
      </c>
      <c r="T4" s="13">
        <f>'Formato 5'!F10</f>
        <v>0</v>
      </c>
      <c r="U4" s="13">
        <f>'Formato 5'!G10</f>
        <v>0</v>
      </c>
      <c r="V4" s="13"/>
    </row>
    <row r="5" spans="1:25" ht="14.25" x14ac:dyDescent="0.45">
      <c r="A5" t="str">
        <f t="shared" si="0"/>
        <v>5,1,3,0,0,0,0</v>
      </c>
      <c r="B5">
        <v>5</v>
      </c>
      <c r="C5">
        <v>1</v>
      </c>
      <c r="D5">
        <v>3</v>
      </c>
      <c r="J5" t="s">
        <v>742</v>
      </c>
      <c r="P5" s="13">
        <f>'Formato 5'!B11</f>
        <v>0</v>
      </c>
      <c r="Q5" s="13">
        <f>'Formato 5'!C11</f>
        <v>0</v>
      </c>
      <c r="R5" s="13">
        <f>'Formato 5'!D11</f>
        <v>0</v>
      </c>
      <c r="S5" s="13">
        <f>'Formato 5'!E11</f>
        <v>0</v>
      </c>
      <c r="T5" s="13">
        <f>'Formato 5'!F11</f>
        <v>0</v>
      </c>
      <c r="U5" s="13">
        <f>'Formato 5'!G11</f>
        <v>0</v>
      </c>
      <c r="V5" s="13"/>
    </row>
    <row r="6" spans="1:25" ht="14.25" x14ac:dyDescent="0.45">
      <c r="A6" t="str">
        <f t="shared" si="0"/>
        <v>5,1,4,0,0,0,0</v>
      </c>
      <c r="B6">
        <v>5</v>
      </c>
      <c r="C6">
        <v>1</v>
      </c>
      <c r="D6">
        <v>4</v>
      </c>
      <c r="J6" t="s">
        <v>743</v>
      </c>
      <c r="P6" s="13">
        <f>'Formato 5'!B12</f>
        <v>0</v>
      </c>
      <c r="Q6" s="13">
        <f>'Formato 5'!C12</f>
        <v>0</v>
      </c>
      <c r="R6" s="13">
        <f>'Formato 5'!D12</f>
        <v>0</v>
      </c>
      <c r="S6" s="13">
        <f>'Formato 5'!E12</f>
        <v>0</v>
      </c>
      <c r="T6" s="13">
        <f>'Formato 5'!F12</f>
        <v>0</v>
      </c>
      <c r="U6" s="13">
        <f>'Formato 5'!G12</f>
        <v>0</v>
      </c>
      <c r="V6" s="13"/>
      <c r="W6" s="13"/>
      <c r="X6" s="13"/>
      <c r="Y6" s="13"/>
    </row>
    <row r="7" spans="1:25" ht="14.25" x14ac:dyDescent="0.45">
      <c r="A7" t="str">
        <f t="shared" si="0"/>
        <v>5,1,5,0,0,0,0</v>
      </c>
      <c r="B7">
        <v>5</v>
      </c>
      <c r="C7">
        <v>1</v>
      </c>
      <c r="D7">
        <v>5</v>
      </c>
      <c r="J7" t="s">
        <v>744</v>
      </c>
      <c r="P7" s="13">
        <f>'Formato 5'!B13</f>
        <v>0</v>
      </c>
      <c r="Q7" s="13">
        <f>'Formato 5'!C13</f>
        <v>0</v>
      </c>
      <c r="R7" s="13">
        <f>'Formato 5'!D13</f>
        <v>0</v>
      </c>
      <c r="S7" s="13">
        <f>'Formato 5'!E13</f>
        <v>0</v>
      </c>
      <c r="T7" s="13">
        <f>'Formato 5'!F13</f>
        <v>0</v>
      </c>
      <c r="U7" s="13">
        <f>'Formato 5'!G13</f>
        <v>0</v>
      </c>
    </row>
    <row r="8" spans="1:25" ht="14.25" x14ac:dyDescent="0.45">
      <c r="A8" t="str">
        <f t="shared" si="0"/>
        <v>5,1,6,0,0,0,0</v>
      </c>
      <c r="B8">
        <v>5</v>
      </c>
      <c r="C8">
        <v>1</v>
      </c>
      <c r="D8">
        <v>6</v>
      </c>
      <c r="J8" t="s">
        <v>745</v>
      </c>
      <c r="P8" s="13">
        <f>'Formato 5'!B14</f>
        <v>0</v>
      </c>
      <c r="Q8" s="13">
        <f>'Formato 5'!C14</f>
        <v>0</v>
      </c>
      <c r="R8" s="13">
        <f>'Formato 5'!D14</f>
        <v>0</v>
      </c>
      <c r="S8" s="13">
        <f>'Formato 5'!E14</f>
        <v>0</v>
      </c>
      <c r="T8" s="13">
        <f>'Formato 5'!F14</f>
        <v>0</v>
      </c>
      <c r="U8" s="13">
        <f>'Formato 5'!G14</f>
        <v>0</v>
      </c>
    </row>
    <row r="9" spans="1:25" ht="14.25" x14ac:dyDescent="0.45">
      <c r="A9" t="str">
        <f t="shared" si="0"/>
        <v>5,1,7,0,0,0,0</v>
      </c>
      <c r="B9">
        <v>5</v>
      </c>
      <c r="C9">
        <v>1</v>
      </c>
      <c r="D9">
        <v>7</v>
      </c>
      <c r="J9" t="s">
        <v>746</v>
      </c>
      <c r="P9" s="13">
        <f>'Formato 5'!B15</f>
        <v>7412604</v>
      </c>
      <c r="Q9" s="13">
        <f>'Formato 5'!C15</f>
        <v>0</v>
      </c>
      <c r="R9" s="13">
        <f>'Formato 5'!D15</f>
        <v>7412604</v>
      </c>
      <c r="S9" s="13">
        <f>'Formato 5'!E15</f>
        <v>2765212.37</v>
      </c>
      <c r="T9" s="13">
        <f>'Formato 5'!F15</f>
        <v>2765212.37</v>
      </c>
      <c r="U9" s="13">
        <f>'Formato 5'!G15</f>
        <v>-4647391.63</v>
      </c>
    </row>
    <row r="10" spans="1:25" ht="14.25" x14ac:dyDescent="0.45">
      <c r="A10" t="str">
        <f t="shared" si="0"/>
        <v>5,1,8,0,0,0,0</v>
      </c>
      <c r="B10">
        <v>5</v>
      </c>
      <c r="C10">
        <v>1</v>
      </c>
      <c r="D10">
        <v>8</v>
      </c>
      <c r="J10" t="s">
        <v>759</v>
      </c>
      <c r="P10" s="13">
        <f>'Formato 5'!B16</f>
        <v>0</v>
      </c>
      <c r="Q10" s="13">
        <f>'Formato 5'!C16</f>
        <v>0</v>
      </c>
      <c r="R10" s="13">
        <f>'Formato 5'!D16</f>
        <v>0</v>
      </c>
      <c r="S10" s="13">
        <f>'Formato 5'!E16</f>
        <v>0</v>
      </c>
      <c r="T10" s="13">
        <f>'Formato 5'!F16</f>
        <v>0</v>
      </c>
      <c r="U10" s="13">
        <f>'Formato 5'!G16</f>
        <v>0</v>
      </c>
    </row>
    <row r="11" spans="1:25" ht="14.25" x14ac:dyDescent="0.45">
      <c r="A11" t="str">
        <f t="shared" si="0"/>
        <v>5,1,8,1,0,0,0</v>
      </c>
      <c r="B11">
        <v>5</v>
      </c>
      <c r="C11">
        <v>1</v>
      </c>
      <c r="D11">
        <v>8</v>
      </c>
      <c r="E11">
        <v>1</v>
      </c>
      <c r="K11" t="s">
        <v>747</v>
      </c>
      <c r="P11" s="13">
        <f>'Formato 5'!B17</f>
        <v>0</v>
      </c>
      <c r="Q11" s="13">
        <f>'Formato 5'!C17</f>
        <v>0</v>
      </c>
      <c r="R11" s="13">
        <f>'Formato 5'!D17</f>
        <v>0</v>
      </c>
      <c r="S11" s="13">
        <f>'Formato 5'!E17</f>
        <v>0</v>
      </c>
      <c r="T11" s="13">
        <f>'Formato 5'!F17</f>
        <v>0</v>
      </c>
      <c r="U11" s="13">
        <f>'Formato 5'!G17</f>
        <v>0</v>
      </c>
    </row>
    <row r="12" spans="1:25" ht="14.25" x14ac:dyDescent="0.45">
      <c r="A12" t="str">
        <f t="shared" si="0"/>
        <v>5,1,8,2,0,0,0</v>
      </c>
      <c r="B12">
        <v>5</v>
      </c>
      <c r="C12">
        <v>1</v>
      </c>
      <c r="D12">
        <v>8</v>
      </c>
      <c r="E12">
        <v>2</v>
      </c>
      <c r="K12" t="s">
        <v>748</v>
      </c>
      <c r="P12" s="13">
        <f>'Formato 5'!B18</f>
        <v>0</v>
      </c>
      <c r="Q12" s="13">
        <f>'Formato 5'!C18</f>
        <v>0</v>
      </c>
      <c r="R12" s="13">
        <f>'Formato 5'!D18</f>
        <v>0</v>
      </c>
      <c r="S12" s="13">
        <f>'Formato 5'!E18</f>
        <v>0</v>
      </c>
      <c r="T12" s="13">
        <f>'Formato 5'!F18</f>
        <v>0</v>
      </c>
      <c r="U12" s="13">
        <f>'Formato 5'!G18</f>
        <v>0</v>
      </c>
    </row>
    <row r="13" spans="1:25" x14ac:dyDescent="0.25">
      <c r="A13" t="str">
        <f t="shared" si="0"/>
        <v>5,1,8,3,0,0,0</v>
      </c>
      <c r="B13">
        <v>5</v>
      </c>
      <c r="C13">
        <v>1</v>
      </c>
      <c r="D13">
        <v>8</v>
      </c>
      <c r="E13">
        <v>3</v>
      </c>
      <c r="K13" t="s">
        <v>749</v>
      </c>
      <c r="P13" s="13">
        <f>'Formato 5'!B19</f>
        <v>0</v>
      </c>
      <c r="Q13" s="13">
        <f>'Formato 5'!C19</f>
        <v>0</v>
      </c>
      <c r="R13" s="13">
        <f>'Formato 5'!D19</f>
        <v>0</v>
      </c>
      <c r="S13" s="13">
        <f>'Formato 5'!E19</f>
        <v>0</v>
      </c>
      <c r="T13" s="13">
        <f>'Formato 5'!F19</f>
        <v>0</v>
      </c>
      <c r="U13" s="13">
        <f>'Formato 5'!G19</f>
        <v>0</v>
      </c>
    </row>
    <row r="14" spans="1:25" x14ac:dyDescent="0.25">
      <c r="A14" t="str">
        <f t="shared" si="0"/>
        <v>5,1,8,4,0,0,0</v>
      </c>
      <c r="B14">
        <v>5</v>
      </c>
      <c r="C14">
        <v>1</v>
      </c>
      <c r="D14">
        <v>8</v>
      </c>
      <c r="E14">
        <v>4</v>
      </c>
      <c r="K14" t="s">
        <v>750</v>
      </c>
      <c r="P14" s="13">
        <f>'Formato 5'!B20</f>
        <v>0</v>
      </c>
      <c r="Q14" s="13">
        <f>'Formato 5'!C20</f>
        <v>0</v>
      </c>
      <c r="R14" s="13">
        <f>'Formato 5'!D20</f>
        <v>0</v>
      </c>
      <c r="S14" s="13">
        <f>'Formato 5'!E20</f>
        <v>0</v>
      </c>
      <c r="T14" s="13">
        <f>'Formato 5'!F20</f>
        <v>0</v>
      </c>
      <c r="U14" s="13">
        <f>'Formato 5'!G20</f>
        <v>0</v>
      </c>
    </row>
    <row r="15" spans="1:25" x14ac:dyDescent="0.25">
      <c r="A15" t="str">
        <f t="shared" si="0"/>
        <v>5,1,8,5,0,0,0</v>
      </c>
      <c r="B15">
        <v>5</v>
      </c>
      <c r="C15">
        <v>1</v>
      </c>
      <c r="D15">
        <v>8</v>
      </c>
      <c r="E15">
        <v>5</v>
      </c>
      <c r="K15" t="s">
        <v>751</v>
      </c>
      <c r="P15" s="13">
        <f>'Formato 5'!B21</f>
        <v>0</v>
      </c>
      <c r="Q15" s="13">
        <f>'Formato 5'!C21</f>
        <v>0</v>
      </c>
      <c r="R15" s="13">
        <f>'Formato 5'!D21</f>
        <v>0</v>
      </c>
      <c r="S15" s="13">
        <f>'Formato 5'!E21</f>
        <v>0</v>
      </c>
      <c r="T15" s="13">
        <f>'Formato 5'!F21</f>
        <v>0</v>
      </c>
      <c r="U15" s="13">
        <f>'Formato 5'!G21</f>
        <v>0</v>
      </c>
    </row>
    <row r="16" spans="1:25" x14ac:dyDescent="0.25">
      <c r="A16" t="str">
        <f t="shared" si="0"/>
        <v>5,1,8,6,0,0,0</v>
      </c>
      <c r="B16">
        <v>5</v>
      </c>
      <c r="C16">
        <v>1</v>
      </c>
      <c r="D16">
        <v>8</v>
      </c>
      <c r="E16">
        <v>6</v>
      </c>
      <c r="K16" t="s">
        <v>752</v>
      </c>
      <c r="P16" s="13">
        <f>'Formato 5'!B22</f>
        <v>0</v>
      </c>
      <c r="Q16" s="13">
        <f>'Formato 5'!C22</f>
        <v>0</v>
      </c>
      <c r="R16" s="13">
        <f>'Formato 5'!D22</f>
        <v>0</v>
      </c>
      <c r="S16" s="13">
        <f>'Formato 5'!E22</f>
        <v>0</v>
      </c>
      <c r="T16" s="13">
        <f>'Formato 5'!F22</f>
        <v>0</v>
      </c>
      <c r="U16" s="13">
        <f>'Formato 5'!G22</f>
        <v>0</v>
      </c>
    </row>
    <row r="17" spans="1:21" x14ac:dyDescent="0.25">
      <c r="A17" t="str">
        <f t="shared" si="0"/>
        <v>5,1,8,7,0,0,0</v>
      </c>
      <c r="B17">
        <v>5</v>
      </c>
      <c r="C17">
        <v>1</v>
      </c>
      <c r="D17">
        <v>8</v>
      </c>
      <c r="E17">
        <v>7</v>
      </c>
      <c r="K17" t="s">
        <v>753</v>
      </c>
      <c r="P17" s="13">
        <f>'Formato 5'!B23</f>
        <v>0</v>
      </c>
      <c r="Q17" s="13">
        <f>'Formato 5'!C23</f>
        <v>0</v>
      </c>
      <c r="R17" s="13">
        <f>'Formato 5'!D23</f>
        <v>0</v>
      </c>
      <c r="S17" s="13">
        <f>'Formato 5'!E23</f>
        <v>0</v>
      </c>
      <c r="T17" s="13">
        <f>'Formato 5'!F23</f>
        <v>0</v>
      </c>
      <c r="U17" s="13">
        <f>'Formato 5'!G23</f>
        <v>0</v>
      </c>
    </row>
    <row r="18" spans="1:21" x14ac:dyDescent="0.25">
      <c r="A18" t="str">
        <f t="shared" si="0"/>
        <v>5,1,8,8,0,0,0</v>
      </c>
      <c r="B18">
        <v>5</v>
      </c>
      <c r="C18">
        <v>1</v>
      </c>
      <c r="D18">
        <v>8</v>
      </c>
      <c r="E18">
        <v>8</v>
      </c>
      <c r="K18" t="s">
        <v>754</v>
      </c>
      <c r="P18" s="13">
        <f>'Formato 5'!B24</f>
        <v>0</v>
      </c>
      <c r="Q18" s="13">
        <f>'Formato 5'!C24</f>
        <v>0</v>
      </c>
      <c r="R18" s="13">
        <f>'Formato 5'!D24</f>
        <v>0</v>
      </c>
      <c r="S18" s="13">
        <f>'Formato 5'!E24</f>
        <v>0</v>
      </c>
      <c r="T18" s="13">
        <f>'Formato 5'!F24</f>
        <v>0</v>
      </c>
      <c r="U18" s="13">
        <f>'Formato 5'!G24</f>
        <v>0</v>
      </c>
    </row>
    <row r="19" spans="1:21" x14ac:dyDescent="0.25">
      <c r="A19" t="str">
        <f t="shared" si="0"/>
        <v>5,1,8,9,0,0,0</v>
      </c>
      <c r="B19">
        <v>5</v>
      </c>
      <c r="C19">
        <v>1</v>
      </c>
      <c r="D19">
        <v>8</v>
      </c>
      <c r="E19">
        <v>9</v>
      </c>
      <c r="K19" t="s">
        <v>755</v>
      </c>
      <c r="P19" s="13">
        <f>'Formato 5'!B25</f>
        <v>0</v>
      </c>
      <c r="Q19" s="13">
        <f>'Formato 5'!C25</f>
        <v>0</v>
      </c>
      <c r="R19" s="13">
        <f>'Formato 5'!D25</f>
        <v>0</v>
      </c>
      <c r="S19" s="13">
        <f>'Formato 5'!E25</f>
        <v>0</v>
      </c>
      <c r="T19" s="13">
        <f>'Formato 5'!F25</f>
        <v>0</v>
      </c>
      <c r="U19" s="13">
        <f>'Formato 5'!G25</f>
        <v>0</v>
      </c>
    </row>
    <row r="20" spans="1:21" ht="14.25" x14ac:dyDescent="0.45">
      <c r="A20" t="str">
        <f t="shared" si="0"/>
        <v>5,1,8,10,0,0,0</v>
      </c>
      <c r="B20">
        <v>5</v>
      </c>
      <c r="C20">
        <v>1</v>
      </c>
      <c r="D20">
        <v>8</v>
      </c>
      <c r="E20">
        <v>10</v>
      </c>
      <c r="K20" t="s">
        <v>756</v>
      </c>
      <c r="P20" s="13">
        <f>'Formato 5'!B26</f>
        <v>0</v>
      </c>
      <c r="Q20" s="13">
        <f>'Formato 5'!C26</f>
        <v>0</v>
      </c>
      <c r="R20" s="13">
        <f>'Formato 5'!D26</f>
        <v>0</v>
      </c>
      <c r="S20" s="13">
        <f>'Formato 5'!E26</f>
        <v>0</v>
      </c>
      <c r="T20" s="13">
        <f>'Formato 5'!F26</f>
        <v>0</v>
      </c>
      <c r="U20" s="13">
        <f>'Formato 5'!G26</f>
        <v>0</v>
      </c>
    </row>
    <row r="21" spans="1:21" x14ac:dyDescent="0.25">
      <c r="A21" t="str">
        <f t="shared" si="0"/>
        <v>5,1,8,11,0,0,0</v>
      </c>
      <c r="B21">
        <v>5</v>
      </c>
      <c r="C21">
        <v>1</v>
      </c>
      <c r="D21">
        <v>8</v>
      </c>
      <c r="E21">
        <v>11</v>
      </c>
      <c r="K21" t="s">
        <v>757</v>
      </c>
      <c r="P21" s="13">
        <f>'Formato 5'!B27</f>
        <v>0</v>
      </c>
      <c r="Q21" s="13">
        <f>'Formato 5'!C27</f>
        <v>0</v>
      </c>
      <c r="R21" s="13">
        <f>'Formato 5'!D27</f>
        <v>0</v>
      </c>
      <c r="S21" s="13">
        <f>'Formato 5'!E27</f>
        <v>0</v>
      </c>
      <c r="T21" s="13">
        <f>'Formato 5'!F27</f>
        <v>0</v>
      </c>
      <c r="U21" s="13">
        <f>'Formato 5'!G27</f>
        <v>0</v>
      </c>
    </row>
    <row r="22" spans="1:21" x14ac:dyDescent="0.25">
      <c r="A22" t="str">
        <f t="shared" si="0"/>
        <v>5,1,9,0,0,0,0</v>
      </c>
      <c r="B22">
        <v>5</v>
      </c>
      <c r="C22">
        <v>1</v>
      </c>
      <c r="D22">
        <v>9</v>
      </c>
      <c r="J22" t="s">
        <v>758</v>
      </c>
      <c r="P22" s="13">
        <f>'Formato 5'!B28</f>
        <v>0</v>
      </c>
      <c r="Q22" s="13">
        <f>'Formato 5'!C28</f>
        <v>0</v>
      </c>
      <c r="R22" s="13">
        <f>'Formato 5'!D28</f>
        <v>0</v>
      </c>
      <c r="S22" s="13">
        <f>'Formato 5'!E28</f>
        <v>0</v>
      </c>
      <c r="T22" s="13">
        <f>'Formato 5'!F28</f>
        <v>0</v>
      </c>
      <c r="U22" s="13">
        <f>'Formato 5'!G28</f>
        <v>0</v>
      </c>
    </row>
    <row r="23" spans="1:21" x14ac:dyDescent="0.25">
      <c r="A23" t="str">
        <f t="shared" si="0"/>
        <v>5,1,9,1,0,0,0</v>
      </c>
      <c r="B23">
        <v>5</v>
      </c>
      <c r="C23">
        <v>1</v>
      </c>
      <c r="D23">
        <v>9</v>
      </c>
      <c r="E23">
        <v>1</v>
      </c>
      <c r="K23" t="s">
        <v>760</v>
      </c>
      <c r="P23" s="13">
        <f>'Formato 5'!B29</f>
        <v>0</v>
      </c>
      <c r="Q23" s="13">
        <f>'Formato 5'!C29</f>
        <v>0</v>
      </c>
      <c r="R23" s="13">
        <f>'Formato 5'!D29</f>
        <v>0</v>
      </c>
      <c r="S23" s="13">
        <f>'Formato 5'!E29</f>
        <v>0</v>
      </c>
      <c r="T23" s="13">
        <f>'Formato 5'!F29</f>
        <v>0</v>
      </c>
      <c r="U23" s="13">
        <f>'Formato 5'!G29</f>
        <v>0</v>
      </c>
    </row>
    <row r="24" spans="1:21" x14ac:dyDescent="0.25">
      <c r="A24" t="str">
        <f t="shared" si="0"/>
        <v>5,1,9,2,0,0,0</v>
      </c>
      <c r="B24">
        <v>5</v>
      </c>
      <c r="C24">
        <v>1</v>
      </c>
      <c r="D24">
        <v>9</v>
      </c>
      <c r="E24">
        <v>2</v>
      </c>
      <c r="K24" t="s">
        <v>761</v>
      </c>
      <c r="P24" s="13">
        <f>'Formato 5'!B30</f>
        <v>0</v>
      </c>
      <c r="Q24" s="13">
        <f>'Formato 5'!C30</f>
        <v>0</v>
      </c>
      <c r="R24" s="13">
        <f>'Formato 5'!D30</f>
        <v>0</v>
      </c>
      <c r="S24" s="13">
        <f>'Formato 5'!E30</f>
        <v>0</v>
      </c>
      <c r="T24" s="13">
        <f>'Formato 5'!F30</f>
        <v>0</v>
      </c>
      <c r="U24" s="13">
        <f>'Formato 5'!G30</f>
        <v>0</v>
      </c>
    </row>
    <row r="25" spans="1:21" x14ac:dyDescent="0.25">
      <c r="A25" t="str">
        <f t="shared" si="0"/>
        <v>5,1,9,3,0,0,0</v>
      </c>
      <c r="B25">
        <v>5</v>
      </c>
      <c r="C25">
        <v>1</v>
      </c>
      <c r="D25">
        <v>9</v>
      </c>
      <c r="E25">
        <v>3</v>
      </c>
      <c r="K25" t="s">
        <v>762</v>
      </c>
      <c r="P25" s="13">
        <f>'Formato 5'!B31</f>
        <v>0</v>
      </c>
      <c r="Q25" s="13">
        <f>'Formato 5'!C31</f>
        <v>0</v>
      </c>
      <c r="R25" s="13">
        <f>'Formato 5'!D31</f>
        <v>0</v>
      </c>
      <c r="S25" s="13">
        <f>'Formato 5'!E31</f>
        <v>0</v>
      </c>
      <c r="T25" s="13">
        <f>'Formato 5'!F31</f>
        <v>0</v>
      </c>
      <c r="U25" s="13">
        <f>'Formato 5'!G31</f>
        <v>0</v>
      </c>
    </row>
    <row r="26" spans="1:21" x14ac:dyDescent="0.25">
      <c r="A26" t="str">
        <f t="shared" si="0"/>
        <v>5,1,9,4,0,0,0</v>
      </c>
      <c r="B26">
        <v>5</v>
      </c>
      <c r="C26">
        <v>1</v>
      </c>
      <c r="D26">
        <v>9</v>
      </c>
      <c r="E26">
        <v>4</v>
      </c>
      <c r="K26" t="s">
        <v>763</v>
      </c>
      <c r="P26" s="13">
        <f>'Formato 5'!B32</f>
        <v>0</v>
      </c>
      <c r="Q26" s="13">
        <f>'Formato 5'!C32</f>
        <v>0</v>
      </c>
      <c r="R26" s="13">
        <f>'Formato 5'!D32</f>
        <v>0</v>
      </c>
      <c r="S26" s="13">
        <f>'Formato 5'!E32</f>
        <v>0</v>
      </c>
      <c r="T26" s="13">
        <f>'Formato 5'!F32</f>
        <v>0</v>
      </c>
      <c r="U26" s="13">
        <f>'Formato 5'!G32</f>
        <v>0</v>
      </c>
    </row>
    <row r="27" spans="1:21" x14ac:dyDescent="0.25">
      <c r="A27" t="str">
        <f t="shared" si="0"/>
        <v>5,1,9,5,0,0,0</v>
      </c>
      <c r="B27">
        <v>5</v>
      </c>
      <c r="C27">
        <v>1</v>
      </c>
      <c r="D27">
        <v>9</v>
      </c>
      <c r="E27">
        <v>5</v>
      </c>
      <c r="K27" t="s">
        <v>764</v>
      </c>
      <c r="P27" s="13">
        <f>'Formato 5'!B33</f>
        <v>0</v>
      </c>
      <c r="Q27" s="13">
        <f>'Formato 5'!C33</f>
        <v>0</v>
      </c>
      <c r="R27" s="13">
        <f>'Formato 5'!D33</f>
        <v>0</v>
      </c>
      <c r="S27" s="13">
        <f>'Formato 5'!E33</f>
        <v>0</v>
      </c>
      <c r="T27" s="13">
        <f>'Formato 5'!F33</f>
        <v>0</v>
      </c>
      <c r="U27" s="13">
        <f>'Formato 5'!G33</f>
        <v>0</v>
      </c>
    </row>
    <row r="28" spans="1:21" x14ac:dyDescent="0.25">
      <c r="A28" t="str">
        <f t="shared" si="0"/>
        <v>5,1,10,0,0,0,0</v>
      </c>
      <c r="B28">
        <v>5</v>
      </c>
      <c r="C28">
        <v>1</v>
      </c>
      <c r="D28">
        <v>10</v>
      </c>
      <c r="J28" t="s">
        <v>765</v>
      </c>
      <c r="P28" s="13">
        <f>'Formato 5'!B34</f>
        <v>109750136</v>
      </c>
      <c r="Q28" s="13">
        <f>'Formato 5'!C34</f>
        <v>0</v>
      </c>
      <c r="R28" s="13">
        <f>'Formato 5'!D34</f>
        <v>109750136</v>
      </c>
      <c r="S28" s="13">
        <f>'Formato 5'!E34</f>
        <v>36583378.880000003</v>
      </c>
      <c r="T28" s="13">
        <f>'Formato 5'!F34</f>
        <v>36583378.880000003</v>
      </c>
      <c r="U28" s="13">
        <f>'Formato 5'!G34</f>
        <v>-73166757.120000005</v>
      </c>
    </row>
    <row r="29" spans="1:21" x14ac:dyDescent="0.25">
      <c r="A29" t="str">
        <f t="shared" si="0"/>
        <v>5,1,11,0,0,0,0</v>
      </c>
      <c r="B29">
        <v>5</v>
      </c>
      <c r="C29">
        <v>1</v>
      </c>
      <c r="D29">
        <v>11</v>
      </c>
      <c r="J29" t="s">
        <v>766</v>
      </c>
      <c r="P29" s="13">
        <f>'Formato 5'!B35</f>
        <v>0</v>
      </c>
      <c r="Q29" s="13">
        <f>'Formato 5'!C35</f>
        <v>0</v>
      </c>
      <c r="R29" s="13">
        <f>'Formato 5'!D35</f>
        <v>0</v>
      </c>
      <c r="S29" s="13">
        <f>'Formato 5'!E35</f>
        <v>0</v>
      </c>
      <c r="T29" s="13">
        <f>'Formato 5'!F35</f>
        <v>0</v>
      </c>
      <c r="U29" s="13">
        <f>'Formato 5'!G35</f>
        <v>0</v>
      </c>
    </row>
    <row r="30" spans="1:21" x14ac:dyDescent="0.25">
      <c r="A30" t="str">
        <f t="shared" si="0"/>
        <v>5,1,11,1,0,0,0</v>
      </c>
      <c r="B30">
        <v>5</v>
      </c>
      <c r="C30">
        <v>1</v>
      </c>
      <c r="D30">
        <v>11</v>
      </c>
      <c r="E30">
        <v>1</v>
      </c>
      <c r="K30" t="s">
        <v>767</v>
      </c>
      <c r="P30" s="13">
        <f>'Formato 5'!B36</f>
        <v>0</v>
      </c>
      <c r="Q30" s="13">
        <f>'Formato 5'!C36</f>
        <v>0</v>
      </c>
      <c r="R30" s="13">
        <f>'Formato 5'!D36</f>
        <v>0</v>
      </c>
      <c r="S30" s="13">
        <f>'Formato 5'!E36</f>
        <v>0</v>
      </c>
      <c r="T30" s="13">
        <f>'Formato 5'!F36</f>
        <v>0</v>
      </c>
      <c r="U30" s="13">
        <f>'Formato 5'!G36</f>
        <v>0</v>
      </c>
    </row>
    <row r="31" spans="1:21" x14ac:dyDescent="0.25">
      <c r="A31" t="str">
        <f t="shared" si="0"/>
        <v>5,1,12,0,0,0,0</v>
      </c>
      <c r="B31">
        <v>5</v>
      </c>
      <c r="C31">
        <v>1</v>
      </c>
      <c r="D31">
        <v>12</v>
      </c>
      <c r="J31" t="s">
        <v>768</v>
      </c>
      <c r="P31" s="13">
        <f>'Formato 5'!B37</f>
        <v>0</v>
      </c>
      <c r="Q31" s="13">
        <f>'Formato 5'!C37</f>
        <v>0</v>
      </c>
      <c r="R31" s="13">
        <f>'Formato 5'!D37</f>
        <v>0</v>
      </c>
      <c r="S31" s="13">
        <f>'Formato 5'!E37</f>
        <v>0</v>
      </c>
      <c r="T31" s="13">
        <f>'Formato 5'!F37</f>
        <v>0</v>
      </c>
      <c r="U31" s="13">
        <f>'Formato 5'!G37</f>
        <v>0</v>
      </c>
    </row>
    <row r="32" spans="1:21" x14ac:dyDescent="0.25">
      <c r="A32" t="str">
        <f t="shared" si="0"/>
        <v>5,1,12,1,0,0,0</v>
      </c>
      <c r="B32">
        <v>5</v>
      </c>
      <c r="C32">
        <v>1</v>
      </c>
      <c r="D32">
        <v>12</v>
      </c>
      <c r="E32">
        <v>1</v>
      </c>
      <c r="K32" t="s">
        <v>769</v>
      </c>
      <c r="P32" s="13">
        <f>'Formato 5'!B38</f>
        <v>0</v>
      </c>
      <c r="Q32" s="13">
        <f>'Formato 5'!C38</f>
        <v>0</v>
      </c>
      <c r="R32" s="13">
        <f>'Formato 5'!D38</f>
        <v>0</v>
      </c>
      <c r="S32" s="13">
        <f>'Formato 5'!E38</f>
        <v>0</v>
      </c>
      <c r="T32" s="13">
        <f>'Formato 5'!F38</f>
        <v>0</v>
      </c>
      <c r="U32" s="13">
        <f>'Formato 5'!G38</f>
        <v>0</v>
      </c>
    </row>
    <row r="33" spans="1:21" x14ac:dyDescent="0.25">
      <c r="A33" t="str">
        <f t="shared" si="0"/>
        <v>5,1,12,2,0,0,0</v>
      </c>
      <c r="B33">
        <v>5</v>
      </c>
      <c r="C33">
        <v>1</v>
      </c>
      <c r="D33">
        <v>12</v>
      </c>
      <c r="E33">
        <v>2</v>
      </c>
      <c r="K33" t="s">
        <v>770</v>
      </c>
      <c r="P33" s="13">
        <f>'Formato 5'!B39</f>
        <v>0</v>
      </c>
      <c r="Q33" s="13">
        <f>'Formato 5'!C39</f>
        <v>0</v>
      </c>
      <c r="R33" s="13">
        <f>'Formato 5'!D39</f>
        <v>0</v>
      </c>
      <c r="S33" s="13">
        <f>'Formato 5'!E39</f>
        <v>0</v>
      </c>
      <c r="T33" s="13">
        <f>'Formato 5'!F39</f>
        <v>0</v>
      </c>
      <c r="U33" s="13">
        <f>'Formato 5'!G39</f>
        <v>0</v>
      </c>
    </row>
    <row r="34" spans="1:21" x14ac:dyDescent="0.25">
      <c r="A34" t="str">
        <f t="shared" si="0"/>
        <v>5,2,0,0,0,0,0</v>
      </c>
      <c r="B34">
        <v>5</v>
      </c>
      <c r="C34">
        <v>2</v>
      </c>
      <c r="I34" t="s">
        <v>771</v>
      </c>
      <c r="P34">
        <f>'Formato 5'!B41</f>
        <v>117162740</v>
      </c>
      <c r="Q34">
        <f>'Formato 5'!C41</f>
        <v>0</v>
      </c>
      <c r="R34">
        <f>'Formato 5'!D41</f>
        <v>117162740</v>
      </c>
      <c r="S34">
        <f>'Formato 5'!E41</f>
        <v>39348591.25</v>
      </c>
      <c r="T34">
        <f>'Formato 5'!F41</f>
        <v>39348591.25</v>
      </c>
      <c r="U34">
        <f>'Formato 5'!G41</f>
        <v>-77814148.75</v>
      </c>
    </row>
    <row r="35" spans="1:21" x14ac:dyDescent="0.25">
      <c r="A35" t="str">
        <f t="shared" si="0"/>
        <v>5,3,0,0,0,0,0</v>
      </c>
      <c r="B35">
        <v>5</v>
      </c>
      <c r="C35">
        <v>3</v>
      </c>
      <c r="I35" t="s">
        <v>246</v>
      </c>
      <c r="U35">
        <f>'Formato 5'!G42</f>
        <v>0</v>
      </c>
    </row>
    <row r="36" spans="1:21" x14ac:dyDescent="0.25">
      <c r="A36" t="str">
        <f t="shared" si="0"/>
        <v>5,4,0,0,0,0,0</v>
      </c>
      <c r="B36">
        <v>5</v>
      </c>
      <c r="C36">
        <v>4</v>
      </c>
      <c r="I36" t="s">
        <v>247</v>
      </c>
    </row>
    <row r="37" spans="1:21" x14ac:dyDescent="0.25">
      <c r="A37" t="str">
        <f t="shared" si="0"/>
        <v>5,4,1,0,0,0,0</v>
      </c>
      <c r="B37">
        <v>5</v>
      </c>
      <c r="C37">
        <v>4</v>
      </c>
      <c r="D37">
        <v>1</v>
      </c>
      <c r="J37" t="s">
        <v>654</v>
      </c>
      <c r="P37">
        <f>'Formato 5'!B45</f>
        <v>0</v>
      </c>
      <c r="Q37">
        <f>'Formato 5'!C45</f>
        <v>0</v>
      </c>
      <c r="R37">
        <f>'Formato 5'!D45</f>
        <v>0</v>
      </c>
      <c r="S37">
        <f>'Formato 5'!E45</f>
        <v>0</v>
      </c>
      <c r="T37">
        <f>'Formato 5'!F45</f>
        <v>0</v>
      </c>
      <c r="U37">
        <f>'Formato 5'!G45</f>
        <v>0</v>
      </c>
    </row>
    <row r="38" spans="1:21" x14ac:dyDescent="0.25">
      <c r="A38" t="str">
        <f t="shared" si="0"/>
        <v>5,4,1,1,0,0,0</v>
      </c>
      <c r="B38">
        <v>5</v>
      </c>
      <c r="C38">
        <v>4</v>
      </c>
      <c r="D38">
        <v>1</v>
      </c>
      <c r="E38">
        <v>1</v>
      </c>
      <c r="K38" t="s">
        <v>772</v>
      </c>
      <c r="P38">
        <f>'Formato 5'!B46</f>
        <v>0</v>
      </c>
      <c r="Q38">
        <f>'Formato 5'!C46</f>
        <v>0</v>
      </c>
      <c r="R38">
        <f>'Formato 5'!D46</f>
        <v>0</v>
      </c>
      <c r="S38">
        <f>'Formato 5'!E46</f>
        <v>0</v>
      </c>
      <c r="T38">
        <f>'Formato 5'!F46</f>
        <v>0</v>
      </c>
      <c r="U38">
        <f>'Formato 5'!G46</f>
        <v>0</v>
      </c>
    </row>
    <row r="39" spans="1:21" x14ac:dyDescent="0.25">
      <c r="A39" t="str">
        <f t="shared" si="0"/>
        <v>5,4,1,2,0,0,0</v>
      </c>
      <c r="B39">
        <v>5</v>
      </c>
      <c r="C39">
        <v>4</v>
      </c>
      <c r="D39">
        <v>1</v>
      </c>
      <c r="E39">
        <v>2</v>
      </c>
      <c r="K39" t="s">
        <v>773</v>
      </c>
      <c r="P39">
        <f>'Formato 5'!B47</f>
        <v>0</v>
      </c>
      <c r="Q39">
        <f>'Formato 5'!C47</f>
        <v>0</v>
      </c>
      <c r="R39">
        <f>'Formato 5'!D47</f>
        <v>0</v>
      </c>
      <c r="S39">
        <f>'Formato 5'!E47</f>
        <v>0</v>
      </c>
      <c r="T39">
        <f>'Formato 5'!F47</f>
        <v>0</v>
      </c>
      <c r="U39">
        <f>'Formato 5'!G47</f>
        <v>0</v>
      </c>
    </row>
    <row r="40" spans="1:21" x14ac:dyDescent="0.25">
      <c r="A40" t="str">
        <f t="shared" si="0"/>
        <v>5,4,1,3,0,0,0</v>
      </c>
      <c r="B40">
        <v>5</v>
      </c>
      <c r="C40">
        <v>4</v>
      </c>
      <c r="D40">
        <v>1</v>
      </c>
      <c r="E40">
        <v>3</v>
      </c>
      <c r="K40" t="s">
        <v>774</v>
      </c>
      <c r="P40">
        <f>'Formato 5'!B48</f>
        <v>0</v>
      </c>
      <c r="Q40">
        <f>'Formato 5'!C48</f>
        <v>0</v>
      </c>
      <c r="R40">
        <f>'Formato 5'!D48</f>
        <v>0</v>
      </c>
      <c r="S40">
        <f>'Formato 5'!E48</f>
        <v>0</v>
      </c>
      <c r="T40">
        <f>'Formato 5'!F48</f>
        <v>0</v>
      </c>
      <c r="U40">
        <f>'Formato 5'!G48</f>
        <v>0</v>
      </c>
    </row>
    <row r="41" spans="1:21" x14ac:dyDescent="0.25">
      <c r="A41" t="str">
        <f t="shared" si="0"/>
        <v>5,4,1,4,0,0,0</v>
      </c>
      <c r="B41">
        <v>5</v>
      </c>
      <c r="C41">
        <v>4</v>
      </c>
      <c r="D41">
        <v>1</v>
      </c>
      <c r="E41">
        <v>4</v>
      </c>
      <c r="K41" t="s">
        <v>775</v>
      </c>
      <c r="P41">
        <f>'Formato 5'!B49</f>
        <v>0</v>
      </c>
      <c r="Q41">
        <f>'Formato 5'!C49</f>
        <v>0</v>
      </c>
      <c r="R41">
        <f>'Formato 5'!D49</f>
        <v>0</v>
      </c>
      <c r="S41">
        <f>'Formato 5'!E49</f>
        <v>0</v>
      </c>
      <c r="T41">
        <f>'Formato 5'!F49</f>
        <v>0</v>
      </c>
      <c r="U41">
        <f>'Formato 5'!G49</f>
        <v>0</v>
      </c>
    </row>
    <row r="42" spans="1:21" x14ac:dyDescent="0.25">
      <c r="A42" t="str">
        <f t="shared" si="0"/>
        <v>5,4,1,5,0,0,0</v>
      </c>
      <c r="B42">
        <v>5</v>
      </c>
      <c r="C42">
        <v>4</v>
      </c>
      <c r="D42">
        <v>1</v>
      </c>
      <c r="E42">
        <v>5</v>
      </c>
      <c r="K42" t="s">
        <v>776</v>
      </c>
      <c r="P42">
        <f>'Formato 5'!B50</f>
        <v>0</v>
      </c>
      <c r="Q42">
        <f>'Formato 5'!C50</f>
        <v>0</v>
      </c>
      <c r="R42">
        <f>'Formato 5'!D50</f>
        <v>0</v>
      </c>
      <c r="S42">
        <f>'Formato 5'!E50</f>
        <v>0</v>
      </c>
      <c r="T42">
        <f>'Formato 5'!F50</f>
        <v>0</v>
      </c>
      <c r="U42">
        <f>'Formato 5'!G50</f>
        <v>0</v>
      </c>
    </row>
    <row r="43" spans="1:21" x14ac:dyDescent="0.25">
      <c r="A43" t="str">
        <f t="shared" si="0"/>
        <v>5,4,1,6,0,0,0</v>
      </c>
      <c r="B43">
        <v>5</v>
      </c>
      <c r="C43">
        <v>4</v>
      </c>
      <c r="D43">
        <v>1</v>
      </c>
      <c r="E43">
        <v>6</v>
      </c>
      <c r="K43" t="s">
        <v>777</v>
      </c>
      <c r="P43">
        <f>'Formato 5'!B51</f>
        <v>0</v>
      </c>
      <c r="Q43">
        <f>'Formato 5'!C51</f>
        <v>0</v>
      </c>
      <c r="R43">
        <f>'Formato 5'!D51</f>
        <v>0</v>
      </c>
      <c r="S43">
        <f>'Formato 5'!E51</f>
        <v>0</v>
      </c>
      <c r="T43">
        <f>'Formato 5'!F51</f>
        <v>0</v>
      </c>
      <c r="U43">
        <f>'Formato 5'!G51</f>
        <v>0</v>
      </c>
    </row>
    <row r="44" spans="1:21" x14ac:dyDescent="0.25">
      <c r="A44" t="str">
        <f t="shared" si="0"/>
        <v>5,4,1,7,0,0,0</v>
      </c>
      <c r="B44">
        <v>5</v>
      </c>
      <c r="C44">
        <v>4</v>
      </c>
      <c r="D44">
        <v>1</v>
      </c>
      <c r="E44">
        <v>7</v>
      </c>
      <c r="K44" t="s">
        <v>778</v>
      </c>
      <c r="P44">
        <f>'Formato 5'!B52</f>
        <v>0</v>
      </c>
      <c r="Q44">
        <f>'Formato 5'!C52</f>
        <v>0</v>
      </c>
      <c r="R44">
        <f>'Formato 5'!D52</f>
        <v>0</v>
      </c>
      <c r="S44">
        <f>'Formato 5'!E52</f>
        <v>0</v>
      </c>
      <c r="T44">
        <f>'Formato 5'!F52</f>
        <v>0</v>
      </c>
      <c r="U44">
        <f>'Formato 5'!G52</f>
        <v>0</v>
      </c>
    </row>
    <row r="45" spans="1:21" x14ac:dyDescent="0.25">
      <c r="A45" t="str">
        <f t="shared" si="0"/>
        <v>5,4,1,8,0,0,0</v>
      </c>
      <c r="B45">
        <v>5</v>
      </c>
      <c r="C45">
        <v>4</v>
      </c>
      <c r="D45">
        <v>1</v>
      </c>
      <c r="E45">
        <v>8</v>
      </c>
      <c r="K45" t="s">
        <v>779</v>
      </c>
      <c r="P45">
        <f>'Formato 5'!B53</f>
        <v>0</v>
      </c>
      <c r="Q45">
        <f>'Formato 5'!C53</f>
        <v>0</v>
      </c>
      <c r="R45">
        <f>'Formato 5'!D53</f>
        <v>0</v>
      </c>
      <c r="S45">
        <f>'Formato 5'!E53</f>
        <v>0</v>
      </c>
      <c r="T45">
        <f>'Formato 5'!F53</f>
        <v>0</v>
      </c>
      <c r="U45">
        <f>'Formato 5'!G53</f>
        <v>0</v>
      </c>
    </row>
    <row r="46" spans="1:21" x14ac:dyDescent="0.25">
      <c r="A46" t="str">
        <f t="shared" si="0"/>
        <v>5,4,2,0,0,0,0</v>
      </c>
      <c r="B46">
        <v>5</v>
      </c>
      <c r="C46">
        <v>4</v>
      </c>
      <c r="D46">
        <v>2</v>
      </c>
      <c r="J46" t="s">
        <v>766</v>
      </c>
      <c r="P46">
        <f>'Formato 5'!B54</f>
        <v>0</v>
      </c>
      <c r="Q46">
        <f>'Formato 5'!C54</f>
        <v>0</v>
      </c>
      <c r="R46">
        <f>'Formato 5'!D54</f>
        <v>0</v>
      </c>
      <c r="S46">
        <f>'Formato 5'!E54</f>
        <v>0</v>
      </c>
      <c r="T46">
        <f>'Formato 5'!F54</f>
        <v>0</v>
      </c>
      <c r="U46">
        <f>'Formato 5'!G54</f>
        <v>0</v>
      </c>
    </row>
    <row r="47" spans="1:21" x14ac:dyDescent="0.25">
      <c r="A47" t="str">
        <f t="shared" si="0"/>
        <v>5,4,2,1,0,0,0</v>
      </c>
      <c r="B47">
        <v>5</v>
      </c>
      <c r="C47">
        <v>4</v>
      </c>
      <c r="D47">
        <v>2</v>
      </c>
      <c r="E47">
        <v>1</v>
      </c>
      <c r="K47" t="s">
        <v>780</v>
      </c>
      <c r="P47">
        <f>'Formato 5'!B55</f>
        <v>0</v>
      </c>
      <c r="Q47">
        <f>'Formato 5'!C55</f>
        <v>0</v>
      </c>
      <c r="R47">
        <f>'Formato 5'!D55</f>
        <v>0</v>
      </c>
      <c r="S47">
        <f>'Formato 5'!E55</f>
        <v>0</v>
      </c>
      <c r="T47">
        <f>'Formato 5'!F55</f>
        <v>0</v>
      </c>
      <c r="U47">
        <f>'Formato 5'!G55</f>
        <v>0</v>
      </c>
    </row>
    <row r="48" spans="1:21" x14ac:dyDescent="0.25">
      <c r="A48" t="str">
        <f t="shared" si="0"/>
        <v>5,4,2,2,0,0,0</v>
      </c>
      <c r="B48">
        <v>5</v>
      </c>
      <c r="C48">
        <v>4</v>
      </c>
      <c r="D48">
        <v>2</v>
      </c>
      <c r="E48">
        <v>2</v>
      </c>
      <c r="K48" t="s">
        <v>781</v>
      </c>
      <c r="P48">
        <f>'Formato 5'!B56</f>
        <v>0</v>
      </c>
      <c r="Q48">
        <f>'Formato 5'!C56</f>
        <v>0</v>
      </c>
      <c r="R48">
        <f>'Formato 5'!D56</f>
        <v>0</v>
      </c>
      <c r="S48">
        <f>'Formato 5'!E56</f>
        <v>0</v>
      </c>
      <c r="T48">
        <f>'Formato 5'!F56</f>
        <v>0</v>
      </c>
      <c r="U48">
        <f>'Formato 5'!G56</f>
        <v>0</v>
      </c>
    </row>
    <row r="49" spans="1:21" x14ac:dyDescent="0.25">
      <c r="A49" t="str">
        <f t="shared" si="0"/>
        <v>5,4,2,3,0,0,0</v>
      </c>
      <c r="B49">
        <v>5</v>
      </c>
      <c r="C49">
        <v>4</v>
      </c>
      <c r="D49">
        <v>2</v>
      </c>
      <c r="E49">
        <v>3</v>
      </c>
      <c r="K49" t="s">
        <v>782</v>
      </c>
      <c r="P49">
        <f>'Formato 5'!B57</f>
        <v>0</v>
      </c>
      <c r="Q49">
        <f>'Formato 5'!C57</f>
        <v>0</v>
      </c>
      <c r="R49">
        <f>'Formato 5'!D57</f>
        <v>0</v>
      </c>
      <c r="S49">
        <f>'Formato 5'!E57</f>
        <v>0</v>
      </c>
      <c r="T49">
        <f>'Formato 5'!F57</f>
        <v>0</v>
      </c>
      <c r="U49">
        <f>'Formato 5'!G57</f>
        <v>0</v>
      </c>
    </row>
    <row r="50" spans="1:21" x14ac:dyDescent="0.25">
      <c r="A50" t="str">
        <f t="shared" si="0"/>
        <v>5,4,2,4,0,0,0</v>
      </c>
      <c r="B50">
        <v>5</v>
      </c>
      <c r="C50">
        <v>4</v>
      </c>
      <c r="D50">
        <v>2</v>
      </c>
      <c r="E50">
        <v>4</v>
      </c>
      <c r="K50" t="s">
        <v>767</v>
      </c>
      <c r="P50">
        <f>'Formato 5'!B58</f>
        <v>0</v>
      </c>
      <c r="Q50">
        <f>'Formato 5'!C58</f>
        <v>0</v>
      </c>
      <c r="R50">
        <f>'Formato 5'!D58</f>
        <v>0</v>
      </c>
      <c r="S50">
        <f>'Formato 5'!E58</f>
        <v>0</v>
      </c>
      <c r="T50">
        <f>'Formato 5'!F58</f>
        <v>0</v>
      </c>
      <c r="U50">
        <f>'Formato 5'!G58</f>
        <v>0</v>
      </c>
    </row>
    <row r="51" spans="1:21" x14ac:dyDescent="0.25">
      <c r="A51" t="str">
        <f t="shared" si="0"/>
        <v>5,4,3,0,0,0,0</v>
      </c>
      <c r="B51">
        <v>5</v>
      </c>
      <c r="C51">
        <v>4</v>
      </c>
      <c r="D51">
        <v>3</v>
      </c>
      <c r="J51" t="s">
        <v>783</v>
      </c>
      <c r="P51">
        <f>'Formato 5'!B59</f>
        <v>0</v>
      </c>
      <c r="Q51">
        <f>'Formato 5'!C59</f>
        <v>0</v>
      </c>
      <c r="R51">
        <f>'Formato 5'!D59</f>
        <v>0</v>
      </c>
      <c r="S51">
        <f>'Formato 5'!E59</f>
        <v>0</v>
      </c>
      <c r="T51">
        <f>'Formato 5'!F59</f>
        <v>0</v>
      </c>
      <c r="U51">
        <f>'Formato 5'!G59</f>
        <v>0</v>
      </c>
    </row>
    <row r="52" spans="1:21" x14ac:dyDescent="0.25">
      <c r="A52" t="str">
        <f t="shared" si="0"/>
        <v>5,4,3,1,0,0,0</v>
      </c>
      <c r="B52">
        <v>5</v>
      </c>
      <c r="C52">
        <v>4</v>
      </c>
      <c r="D52">
        <v>3</v>
      </c>
      <c r="E52">
        <v>1</v>
      </c>
      <c r="K52" t="s">
        <v>784</v>
      </c>
      <c r="P52">
        <f>'Formato 5'!B60</f>
        <v>0</v>
      </c>
      <c r="Q52">
        <f>'Formato 5'!C60</f>
        <v>0</v>
      </c>
      <c r="R52">
        <f>'Formato 5'!D60</f>
        <v>0</v>
      </c>
      <c r="S52">
        <f>'Formato 5'!E60</f>
        <v>0</v>
      </c>
      <c r="T52">
        <f>'Formato 5'!F60</f>
        <v>0</v>
      </c>
      <c r="U52">
        <f>'Formato 5'!G60</f>
        <v>0</v>
      </c>
    </row>
    <row r="53" spans="1:21" x14ac:dyDescent="0.25">
      <c r="A53" t="str">
        <f t="shared" si="0"/>
        <v>5,4,3,2,0,0,0</v>
      </c>
      <c r="B53">
        <v>5</v>
      </c>
      <c r="C53">
        <v>4</v>
      </c>
      <c r="D53">
        <v>3</v>
      </c>
      <c r="E53">
        <v>2</v>
      </c>
      <c r="K53" t="s">
        <v>785</v>
      </c>
      <c r="P53">
        <f>'Formato 5'!B61</f>
        <v>0</v>
      </c>
      <c r="Q53">
        <f>'Formato 5'!C61</f>
        <v>0</v>
      </c>
      <c r="R53">
        <f>'Formato 5'!D61</f>
        <v>0</v>
      </c>
      <c r="S53">
        <f>'Formato 5'!E61</f>
        <v>0</v>
      </c>
      <c r="T53">
        <f>'Formato 5'!F61</f>
        <v>0</v>
      </c>
      <c r="U53">
        <f>'Formato 5'!G61</f>
        <v>0</v>
      </c>
    </row>
    <row r="54" spans="1:21" x14ac:dyDescent="0.25">
      <c r="A54" t="str">
        <f t="shared" si="0"/>
        <v>5,4,4,0,0,0,0</v>
      </c>
      <c r="B54">
        <v>5</v>
      </c>
      <c r="C54">
        <v>4</v>
      </c>
      <c r="D54">
        <v>4</v>
      </c>
      <c r="J54" t="s">
        <v>786</v>
      </c>
      <c r="P54">
        <f>'Formato 5'!B62</f>
        <v>0</v>
      </c>
      <c r="Q54">
        <f>'Formato 5'!C62</f>
        <v>0</v>
      </c>
      <c r="R54">
        <f>'Formato 5'!D62</f>
        <v>0</v>
      </c>
      <c r="S54">
        <f>'Formato 5'!E62</f>
        <v>0</v>
      </c>
      <c r="T54">
        <f>'Formato 5'!F62</f>
        <v>0</v>
      </c>
      <c r="U54">
        <f>'Formato 5'!G62</f>
        <v>0</v>
      </c>
    </row>
    <row r="55" spans="1:21" x14ac:dyDescent="0.25">
      <c r="A55" t="str">
        <f t="shared" si="0"/>
        <v>5,4,5,0,0,0,0</v>
      </c>
      <c r="B55">
        <v>5</v>
      </c>
      <c r="C55">
        <v>4</v>
      </c>
      <c r="D55">
        <v>5</v>
      </c>
      <c r="J55" t="s">
        <v>787</v>
      </c>
      <c r="P55">
        <f>'Formato 5'!B63</f>
        <v>0</v>
      </c>
      <c r="Q55">
        <f>'Formato 5'!C63</f>
        <v>0</v>
      </c>
      <c r="R55">
        <f>'Formato 5'!D63</f>
        <v>0</v>
      </c>
      <c r="S55">
        <f>'Formato 5'!E63</f>
        <v>0</v>
      </c>
      <c r="T55">
        <f>'Formato 5'!F63</f>
        <v>0</v>
      </c>
      <c r="U55">
        <f>'Formato 5'!G63</f>
        <v>0</v>
      </c>
    </row>
    <row r="56" spans="1:21" x14ac:dyDescent="0.25">
      <c r="A56" t="str">
        <f t="shared" si="0"/>
        <v>5,5,0,0,0,0,0</v>
      </c>
      <c r="B56">
        <v>5</v>
      </c>
      <c r="C56">
        <v>5</v>
      </c>
      <c r="I56" t="s">
        <v>788</v>
      </c>
      <c r="P56">
        <f>'Formato 5'!B65</f>
        <v>0</v>
      </c>
      <c r="Q56">
        <f>'Formato 5'!C65</f>
        <v>0</v>
      </c>
      <c r="R56">
        <f>'Formato 5'!D65</f>
        <v>0</v>
      </c>
      <c r="S56">
        <f>'Formato 5'!E65</f>
        <v>0</v>
      </c>
      <c r="T56">
        <f>'Formato 5'!F65</f>
        <v>0</v>
      </c>
      <c r="U56">
        <f>'Formato 5'!G65</f>
        <v>0</v>
      </c>
    </row>
    <row r="57" spans="1:21" x14ac:dyDescent="0.25">
      <c r="A57" t="str">
        <f t="shared" si="0"/>
        <v>5,6,0,0,0,0,0</v>
      </c>
      <c r="B57">
        <v>5</v>
      </c>
      <c r="C57">
        <v>6</v>
      </c>
      <c r="I57" t="s">
        <v>789</v>
      </c>
      <c r="P57">
        <f>'Formato 5'!B67</f>
        <v>0</v>
      </c>
      <c r="Q57">
        <f>'Formato 5'!C67</f>
        <v>0</v>
      </c>
      <c r="R57">
        <f>'Formato 5'!D67</f>
        <v>0</v>
      </c>
      <c r="S57">
        <f>'Formato 5'!E67</f>
        <v>0</v>
      </c>
      <c r="T57">
        <f>'Formato 5'!F67</f>
        <v>0</v>
      </c>
      <c r="U57">
        <f>'Formato 5'!G67</f>
        <v>0</v>
      </c>
    </row>
    <row r="58" spans="1:21" x14ac:dyDescent="0.25">
      <c r="A58" t="str">
        <f t="shared" si="0"/>
        <v>5,6,1,0,0,0,0</v>
      </c>
      <c r="B58">
        <v>5</v>
      </c>
      <c r="C58">
        <v>6</v>
      </c>
      <c r="D58">
        <v>1</v>
      </c>
      <c r="J58" t="s">
        <v>789</v>
      </c>
      <c r="P58">
        <f>'Formato 5'!B68</f>
        <v>0</v>
      </c>
      <c r="Q58">
        <f>'Formato 5'!C68</f>
        <v>0</v>
      </c>
      <c r="R58">
        <f>'Formato 5'!D68</f>
        <v>0</v>
      </c>
      <c r="S58">
        <f>'Formato 5'!E68</f>
        <v>0</v>
      </c>
      <c r="T58">
        <f>'Formato 5'!F68</f>
        <v>0</v>
      </c>
      <c r="U58">
        <f>'Formato 5'!G68</f>
        <v>0</v>
      </c>
    </row>
    <row r="59" spans="1:21" x14ac:dyDescent="0.25">
      <c r="A59" t="str">
        <f t="shared" si="0"/>
        <v>5,7,0,0,0,0,0</v>
      </c>
      <c r="B59">
        <v>5</v>
      </c>
      <c r="C59">
        <v>7</v>
      </c>
      <c r="I59" t="s">
        <v>271</v>
      </c>
    </row>
    <row r="60" spans="1:21" x14ac:dyDescent="0.25">
      <c r="A60" t="str">
        <f t="shared" si="0"/>
        <v>5,7,1,0,0,0,0</v>
      </c>
      <c r="B60">
        <v>5</v>
      </c>
      <c r="C60">
        <v>7</v>
      </c>
      <c r="D60">
        <v>1</v>
      </c>
      <c r="J60" t="s">
        <v>790</v>
      </c>
      <c r="P60">
        <f>'Formato 5'!B73</f>
        <v>0</v>
      </c>
      <c r="Q60">
        <f>'Formato 5'!C73</f>
        <v>0</v>
      </c>
      <c r="R60">
        <f>'Formato 5'!D73</f>
        <v>0</v>
      </c>
      <c r="S60">
        <f>'Formato 5'!E73</f>
        <v>0</v>
      </c>
      <c r="T60">
        <f>'Formato 5'!F73</f>
        <v>0</v>
      </c>
      <c r="U60">
        <f>'Formato 5'!G73</f>
        <v>0</v>
      </c>
    </row>
    <row r="61" spans="1:21" x14ac:dyDescent="0.25">
      <c r="A61" t="str">
        <f t="shared" si="0"/>
        <v>5,7,2,0,0,0,0</v>
      </c>
      <c r="B61">
        <v>5</v>
      </c>
      <c r="C61">
        <v>7</v>
      </c>
      <c r="D61">
        <v>2</v>
      </c>
      <c r="J61" t="s">
        <v>791</v>
      </c>
      <c r="P61">
        <f>'Formato 5'!B74</f>
        <v>0</v>
      </c>
      <c r="Q61">
        <f>'Formato 5'!C74</f>
        <v>0</v>
      </c>
      <c r="R61">
        <f>'Formato 5'!D74</f>
        <v>0</v>
      </c>
      <c r="S61">
        <f>'Formato 5'!E74</f>
        <v>0</v>
      </c>
      <c r="T61">
        <f>'Formato 5'!F74</f>
        <v>0</v>
      </c>
      <c r="U61">
        <f>'Formato 5'!G74</f>
        <v>0</v>
      </c>
    </row>
    <row r="62" spans="1:21" x14ac:dyDescent="0.25">
      <c r="A62" t="str">
        <f t="shared" si="0"/>
        <v>5,7,3,0,0,0,0</v>
      </c>
      <c r="B62">
        <v>5</v>
      </c>
      <c r="C62">
        <v>7</v>
      </c>
      <c r="D62">
        <v>3</v>
      </c>
      <c r="J62" t="s">
        <v>789</v>
      </c>
      <c r="P62">
        <f>'Formato 5'!B75</f>
        <v>0</v>
      </c>
      <c r="Q62">
        <f>'Formato 5'!C75</f>
        <v>0</v>
      </c>
      <c r="R62">
        <f>'Formato 5'!D75</f>
        <v>0</v>
      </c>
      <c r="S62">
        <f>'Formato 5'!E75</f>
        <v>0</v>
      </c>
      <c r="T62">
        <f>'Formato 5'!F75</f>
        <v>0</v>
      </c>
      <c r="U62">
        <f>'Formato 5'!G75</f>
        <v>0</v>
      </c>
    </row>
  </sheetData>
  <sheetProtection algorithmName="SHA-512" hashValue="Wsf+OBHCMQzraTHhMFl4yhCLREnaP65k2YVg6B51mdkgA70xTJCGq036nY/n49Zb+bMno0kiS0Qff5B5C+J/pg==" saltValue="12e3TJtAiByiBAXIymOtAg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1"/>
  <dimension ref="A1:XFC161"/>
  <sheetViews>
    <sheetView topLeftCell="A142" zoomScale="79" zoomScaleNormal="79" zoomScalePageLayoutView="90" workbookViewId="0">
      <selection activeCell="C104" sqref="C104"/>
    </sheetView>
  </sheetViews>
  <sheetFormatPr baseColWidth="10" defaultColWidth="10.7109375" defaultRowHeight="15" zeroHeight="1" x14ac:dyDescent="0.25"/>
  <cols>
    <col min="1" max="1" width="102.85546875" customWidth="1"/>
    <col min="2" max="6" width="20.7109375" customWidth="1"/>
    <col min="7" max="7" width="17.5703125" customWidth="1"/>
    <col min="8" max="16383" width="0" hidden="1" customWidth="1"/>
    <col min="16384" max="16384" width="1.28515625" hidden="1" customWidth="1"/>
  </cols>
  <sheetData>
    <row r="1" spans="1:7" ht="56.25" customHeight="1" x14ac:dyDescent="0.25">
      <c r="A1" s="144" t="s">
        <v>3285</v>
      </c>
      <c r="B1" s="143"/>
      <c r="C1" s="143"/>
      <c r="D1" s="143"/>
      <c r="E1" s="143"/>
      <c r="F1" s="143"/>
      <c r="G1" s="143"/>
    </row>
    <row r="2" spans="1:7" ht="14.25" x14ac:dyDescent="0.45">
      <c r="A2" s="140" t="str">
        <f>ENTE_PUBLICO_A</f>
        <v>Patronato de Bomberos de León Gto, Gobierno del Estado de Guanajuato (a)</v>
      </c>
      <c r="B2" s="140"/>
      <c r="C2" s="140"/>
      <c r="D2" s="140"/>
      <c r="E2" s="140"/>
      <c r="F2" s="140"/>
      <c r="G2" s="140"/>
    </row>
    <row r="3" spans="1:7" x14ac:dyDescent="0.25">
      <c r="A3" s="147" t="s">
        <v>277</v>
      </c>
      <c r="B3" s="147"/>
      <c r="C3" s="147"/>
      <c r="D3" s="147"/>
      <c r="E3" s="147"/>
      <c r="F3" s="147"/>
      <c r="G3" s="147"/>
    </row>
    <row r="4" spans="1:7" x14ac:dyDescent="0.25">
      <c r="A4" s="147" t="s">
        <v>278</v>
      </c>
      <c r="B4" s="147"/>
      <c r="C4" s="147"/>
      <c r="D4" s="147"/>
      <c r="E4" s="147"/>
      <c r="F4" s="147"/>
      <c r="G4" s="147"/>
    </row>
    <row r="5" spans="1:7" ht="14.25" x14ac:dyDescent="0.45">
      <c r="A5" s="147" t="str">
        <f>TRIMESTRE</f>
        <v>Del 1 de enero al 30 de marzo de 2023 (b)</v>
      </c>
      <c r="B5" s="147"/>
      <c r="C5" s="147"/>
      <c r="D5" s="147"/>
      <c r="E5" s="147"/>
      <c r="F5" s="147"/>
      <c r="G5" s="147"/>
    </row>
    <row r="6" spans="1:7" ht="14.25" x14ac:dyDescent="0.45">
      <c r="A6" s="141" t="s">
        <v>118</v>
      </c>
      <c r="B6" s="141"/>
      <c r="C6" s="141"/>
      <c r="D6" s="141"/>
      <c r="E6" s="141"/>
      <c r="F6" s="141"/>
      <c r="G6" s="141"/>
    </row>
    <row r="7" spans="1:7" ht="15" customHeight="1" x14ac:dyDescent="0.25">
      <c r="A7" s="145" t="s">
        <v>0</v>
      </c>
      <c r="B7" s="145" t="s">
        <v>279</v>
      </c>
      <c r="C7" s="145"/>
      <c r="D7" s="145"/>
      <c r="E7" s="145"/>
      <c r="F7" s="145"/>
      <c r="G7" s="146" t="s">
        <v>280</v>
      </c>
    </row>
    <row r="8" spans="1:7" ht="30" x14ac:dyDescent="0.25">
      <c r="A8" s="145"/>
      <c r="B8" s="37" t="s">
        <v>281</v>
      </c>
      <c r="C8" s="37" t="s">
        <v>282</v>
      </c>
      <c r="D8" s="37" t="s">
        <v>283</v>
      </c>
      <c r="E8" s="37" t="s">
        <v>167</v>
      </c>
      <c r="F8" s="37" t="s">
        <v>284</v>
      </c>
      <c r="G8" s="145"/>
    </row>
    <row r="9" spans="1:7" ht="14.25" x14ac:dyDescent="0.45">
      <c r="A9" s="68" t="s">
        <v>285</v>
      </c>
      <c r="B9" s="65">
        <f>SUM(B10,B18,B28,B38,B48,B58,B62,B71,B75)</f>
        <v>0</v>
      </c>
      <c r="C9" s="65">
        <f t="shared" ref="C9:G9" si="0">SUM(C10,C18,C28,C38,C48,C58,C62,C71,C75)</f>
        <v>0</v>
      </c>
      <c r="D9" s="65">
        <f t="shared" si="0"/>
        <v>0</v>
      </c>
      <c r="E9" s="65">
        <f t="shared" si="0"/>
        <v>0</v>
      </c>
      <c r="F9" s="65">
        <f t="shared" si="0"/>
        <v>0</v>
      </c>
      <c r="G9" s="65">
        <f t="shared" si="0"/>
        <v>0</v>
      </c>
    </row>
    <row r="10" spans="1:7" x14ac:dyDescent="0.25">
      <c r="A10" s="69" t="s">
        <v>286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</row>
    <row r="11" spans="1:7" x14ac:dyDescent="0.25">
      <c r="A11" s="70" t="s">
        <v>287</v>
      </c>
      <c r="B11" s="66">
        <v>0</v>
      </c>
      <c r="C11" s="66">
        <v>0</v>
      </c>
      <c r="D11" s="66">
        <v>0</v>
      </c>
      <c r="E11" s="66">
        <v>0</v>
      </c>
      <c r="F11" s="66">
        <v>0</v>
      </c>
      <c r="G11" s="66">
        <v>0</v>
      </c>
    </row>
    <row r="12" spans="1:7" x14ac:dyDescent="0.25">
      <c r="A12" s="70" t="s">
        <v>288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</row>
    <row r="13" spans="1:7" x14ac:dyDescent="0.25">
      <c r="A13" s="70" t="s">
        <v>289</v>
      </c>
      <c r="B13" s="66">
        <v>0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</row>
    <row r="14" spans="1:7" x14ac:dyDescent="0.25">
      <c r="A14" s="70" t="s">
        <v>290</v>
      </c>
      <c r="B14" s="66">
        <v>0</v>
      </c>
      <c r="C14" s="66">
        <v>0</v>
      </c>
      <c r="D14" s="66">
        <v>0</v>
      </c>
      <c r="E14" s="66">
        <v>0</v>
      </c>
      <c r="F14" s="66">
        <v>0</v>
      </c>
      <c r="G14" s="66">
        <v>0</v>
      </c>
    </row>
    <row r="15" spans="1:7" x14ac:dyDescent="0.25">
      <c r="A15" s="70" t="s">
        <v>291</v>
      </c>
      <c r="B15" s="66">
        <v>0</v>
      </c>
      <c r="C15" s="66">
        <v>0</v>
      </c>
      <c r="D15" s="66">
        <v>0</v>
      </c>
      <c r="E15" s="66">
        <v>0</v>
      </c>
      <c r="F15" s="66">
        <v>0</v>
      </c>
      <c r="G15" s="66">
        <v>0</v>
      </c>
    </row>
    <row r="16" spans="1:7" x14ac:dyDescent="0.25">
      <c r="A16" s="70" t="s">
        <v>292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</row>
    <row r="17" spans="1:7" x14ac:dyDescent="0.25">
      <c r="A17" s="70" t="s">
        <v>293</v>
      </c>
      <c r="B17" s="66">
        <v>0</v>
      </c>
      <c r="C17" s="66">
        <v>0</v>
      </c>
      <c r="D17" s="66">
        <v>0</v>
      </c>
      <c r="E17" s="66">
        <v>0</v>
      </c>
      <c r="F17" s="66">
        <v>0</v>
      </c>
      <c r="G17" s="66">
        <v>0</v>
      </c>
    </row>
    <row r="18" spans="1:7" x14ac:dyDescent="0.25">
      <c r="A18" s="69" t="s">
        <v>294</v>
      </c>
      <c r="B18" s="66">
        <f>SUM(B19:B27)</f>
        <v>0</v>
      </c>
      <c r="C18" s="66">
        <f t="shared" ref="C18:F18" si="1">SUM(C19:C27)</f>
        <v>0</v>
      </c>
      <c r="D18" s="66">
        <f t="shared" si="1"/>
        <v>0</v>
      </c>
      <c r="E18" s="66">
        <f t="shared" si="1"/>
        <v>0</v>
      </c>
      <c r="F18" s="66">
        <f t="shared" si="1"/>
        <v>0</v>
      </c>
      <c r="G18" s="66">
        <f>SUM(G19:G27)</f>
        <v>0</v>
      </c>
    </row>
    <row r="19" spans="1:7" x14ac:dyDescent="0.25">
      <c r="A19" s="70" t="s">
        <v>295</v>
      </c>
      <c r="B19" s="66">
        <v>0</v>
      </c>
      <c r="C19" s="66">
        <v>0</v>
      </c>
      <c r="D19" s="66">
        <v>0</v>
      </c>
      <c r="E19" s="66">
        <v>0</v>
      </c>
      <c r="F19" s="66">
        <v>0</v>
      </c>
      <c r="G19" s="66">
        <v>0</v>
      </c>
    </row>
    <row r="20" spans="1:7" x14ac:dyDescent="0.25">
      <c r="A20" s="70" t="s">
        <v>296</v>
      </c>
      <c r="B20" s="66">
        <v>0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</row>
    <row r="21" spans="1:7" x14ac:dyDescent="0.25">
      <c r="A21" s="70" t="s">
        <v>297</v>
      </c>
      <c r="B21" s="66">
        <v>0</v>
      </c>
      <c r="C21" s="66">
        <v>0</v>
      </c>
      <c r="D21" s="66">
        <v>0</v>
      </c>
      <c r="E21" s="66">
        <v>0</v>
      </c>
      <c r="F21" s="66">
        <v>0</v>
      </c>
      <c r="G21" s="66">
        <v>0</v>
      </c>
    </row>
    <row r="22" spans="1:7" x14ac:dyDescent="0.25">
      <c r="A22" s="70" t="s">
        <v>298</v>
      </c>
      <c r="B22" s="66">
        <v>0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</row>
    <row r="23" spans="1:7" x14ac:dyDescent="0.25">
      <c r="A23" s="70" t="s">
        <v>299</v>
      </c>
      <c r="B23" s="66">
        <v>0</v>
      </c>
      <c r="C23" s="66">
        <v>0</v>
      </c>
      <c r="D23" s="66">
        <v>0</v>
      </c>
      <c r="E23" s="66">
        <v>0</v>
      </c>
      <c r="F23" s="66">
        <v>0</v>
      </c>
      <c r="G23" s="66">
        <v>0</v>
      </c>
    </row>
    <row r="24" spans="1:7" x14ac:dyDescent="0.25">
      <c r="A24" s="70" t="s">
        <v>300</v>
      </c>
      <c r="B24" s="66">
        <v>0</v>
      </c>
      <c r="C24" s="66">
        <v>0</v>
      </c>
      <c r="D24" s="66">
        <v>0</v>
      </c>
      <c r="E24" s="66">
        <v>0</v>
      </c>
      <c r="F24" s="66">
        <v>0</v>
      </c>
      <c r="G24" s="66">
        <v>0</v>
      </c>
    </row>
    <row r="25" spans="1:7" x14ac:dyDescent="0.25">
      <c r="A25" s="70" t="s">
        <v>301</v>
      </c>
      <c r="B25" s="66">
        <v>0</v>
      </c>
      <c r="C25" s="66">
        <v>0</v>
      </c>
      <c r="D25" s="66">
        <v>0</v>
      </c>
      <c r="E25" s="66">
        <v>0</v>
      </c>
      <c r="F25" s="66">
        <v>0</v>
      </c>
      <c r="G25" s="66">
        <v>0</v>
      </c>
    </row>
    <row r="26" spans="1:7" x14ac:dyDescent="0.25">
      <c r="A26" s="70" t="s">
        <v>302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</row>
    <row r="27" spans="1:7" x14ac:dyDescent="0.25">
      <c r="A27" s="70" t="s">
        <v>303</v>
      </c>
      <c r="B27" s="66">
        <v>0</v>
      </c>
      <c r="C27" s="66">
        <v>0</v>
      </c>
      <c r="D27" s="66">
        <v>0</v>
      </c>
      <c r="E27" s="66">
        <v>0</v>
      </c>
      <c r="F27" s="66">
        <v>0</v>
      </c>
      <c r="G27" s="66">
        <v>0</v>
      </c>
    </row>
    <row r="28" spans="1:7" x14ac:dyDescent="0.25">
      <c r="A28" s="69" t="s">
        <v>304</v>
      </c>
      <c r="B28" s="66">
        <f>SUM(B29:B37)</f>
        <v>0</v>
      </c>
      <c r="C28" s="66">
        <f t="shared" ref="C28:G28" si="2">SUM(C29:C37)</f>
        <v>0</v>
      </c>
      <c r="D28" s="66">
        <f t="shared" si="2"/>
        <v>0</v>
      </c>
      <c r="E28" s="66">
        <f t="shared" si="2"/>
        <v>0</v>
      </c>
      <c r="F28" s="66">
        <f t="shared" si="2"/>
        <v>0</v>
      </c>
      <c r="G28" s="66">
        <f t="shared" si="2"/>
        <v>0</v>
      </c>
    </row>
    <row r="29" spans="1:7" x14ac:dyDescent="0.25">
      <c r="A29" s="70" t="s">
        <v>305</v>
      </c>
      <c r="B29" s="66">
        <v>0</v>
      </c>
      <c r="C29" s="66">
        <v>0</v>
      </c>
      <c r="D29" s="66">
        <v>0</v>
      </c>
      <c r="E29" s="66">
        <v>0</v>
      </c>
      <c r="F29" s="66">
        <v>0</v>
      </c>
      <c r="G29" s="66">
        <v>0</v>
      </c>
    </row>
    <row r="30" spans="1:7" x14ac:dyDescent="0.25">
      <c r="A30" s="70" t="s">
        <v>306</v>
      </c>
      <c r="B30" s="66">
        <v>0</v>
      </c>
      <c r="C30" s="66">
        <v>0</v>
      </c>
      <c r="D30" s="66">
        <v>0</v>
      </c>
      <c r="E30" s="66">
        <v>0</v>
      </c>
      <c r="F30" s="66">
        <v>0</v>
      </c>
      <c r="G30" s="66">
        <v>0</v>
      </c>
    </row>
    <row r="31" spans="1:7" x14ac:dyDescent="0.25">
      <c r="A31" s="70" t="s">
        <v>307</v>
      </c>
      <c r="B31" s="66">
        <v>0</v>
      </c>
      <c r="C31" s="66">
        <v>0</v>
      </c>
      <c r="D31" s="66">
        <v>0</v>
      </c>
      <c r="E31" s="66">
        <v>0</v>
      </c>
      <c r="F31" s="66">
        <v>0</v>
      </c>
      <c r="G31" s="66">
        <v>0</v>
      </c>
    </row>
    <row r="32" spans="1:7" x14ac:dyDescent="0.25">
      <c r="A32" s="70" t="s">
        <v>308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</row>
    <row r="33" spans="1:7" x14ac:dyDescent="0.25">
      <c r="A33" s="70" t="s">
        <v>309</v>
      </c>
      <c r="B33" s="66">
        <v>0</v>
      </c>
      <c r="C33" s="66">
        <v>0</v>
      </c>
      <c r="D33" s="66">
        <v>0</v>
      </c>
      <c r="E33" s="66">
        <v>0</v>
      </c>
      <c r="F33" s="66">
        <v>0</v>
      </c>
      <c r="G33" s="66">
        <v>0</v>
      </c>
    </row>
    <row r="34" spans="1:7" x14ac:dyDescent="0.25">
      <c r="A34" s="70" t="s">
        <v>310</v>
      </c>
      <c r="B34" s="66">
        <v>0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</row>
    <row r="35" spans="1:7" x14ac:dyDescent="0.25">
      <c r="A35" s="70" t="s">
        <v>311</v>
      </c>
      <c r="B35" s="66">
        <v>0</v>
      </c>
      <c r="C35" s="66">
        <v>0</v>
      </c>
      <c r="D35" s="66">
        <v>0</v>
      </c>
      <c r="E35" s="66">
        <v>0</v>
      </c>
      <c r="F35" s="66">
        <v>0</v>
      </c>
      <c r="G35" s="66">
        <v>0</v>
      </c>
    </row>
    <row r="36" spans="1:7" x14ac:dyDescent="0.25">
      <c r="A36" s="70" t="s">
        <v>312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</row>
    <row r="37" spans="1:7" x14ac:dyDescent="0.25">
      <c r="A37" s="70" t="s">
        <v>313</v>
      </c>
      <c r="B37" s="66">
        <v>0</v>
      </c>
      <c r="C37" s="66">
        <v>0</v>
      </c>
      <c r="D37" s="66">
        <v>0</v>
      </c>
      <c r="E37" s="66">
        <v>0</v>
      </c>
      <c r="F37" s="66">
        <v>0</v>
      </c>
      <c r="G37" s="66">
        <v>0</v>
      </c>
    </row>
    <row r="38" spans="1:7" x14ac:dyDescent="0.25">
      <c r="A38" s="69" t="s">
        <v>314</v>
      </c>
      <c r="B38" s="66">
        <f>SUM(B39:B47)</f>
        <v>0</v>
      </c>
      <c r="C38" s="66">
        <f t="shared" ref="C38:G38" si="3">SUM(C39:C47)</f>
        <v>0</v>
      </c>
      <c r="D38" s="66">
        <f t="shared" si="3"/>
        <v>0</v>
      </c>
      <c r="E38" s="66">
        <f t="shared" si="3"/>
        <v>0</v>
      </c>
      <c r="F38" s="66">
        <f t="shared" si="3"/>
        <v>0</v>
      </c>
      <c r="G38" s="66">
        <f t="shared" si="3"/>
        <v>0</v>
      </c>
    </row>
    <row r="39" spans="1:7" x14ac:dyDescent="0.25">
      <c r="A39" s="70" t="s">
        <v>315</v>
      </c>
      <c r="B39" s="66">
        <v>0</v>
      </c>
      <c r="C39" s="66">
        <v>0</v>
      </c>
      <c r="D39" s="66">
        <v>0</v>
      </c>
      <c r="E39" s="66">
        <v>0</v>
      </c>
      <c r="F39" s="66">
        <v>0</v>
      </c>
      <c r="G39" s="66">
        <v>0</v>
      </c>
    </row>
    <row r="40" spans="1:7" x14ac:dyDescent="0.25">
      <c r="A40" s="70" t="s">
        <v>316</v>
      </c>
      <c r="B40" s="66">
        <v>0</v>
      </c>
      <c r="C40" s="66">
        <v>0</v>
      </c>
      <c r="D40" s="66">
        <v>0</v>
      </c>
      <c r="E40" s="66">
        <v>0</v>
      </c>
      <c r="F40" s="66">
        <v>0</v>
      </c>
      <c r="G40" s="66">
        <v>0</v>
      </c>
    </row>
    <row r="41" spans="1:7" x14ac:dyDescent="0.25">
      <c r="A41" s="70" t="s">
        <v>317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</row>
    <row r="42" spans="1:7" x14ac:dyDescent="0.25">
      <c r="A42" s="70" t="s">
        <v>318</v>
      </c>
      <c r="B42" s="66">
        <v>0</v>
      </c>
      <c r="C42" s="66">
        <v>0</v>
      </c>
      <c r="D42" s="66">
        <v>0</v>
      </c>
      <c r="E42" s="66">
        <v>0</v>
      </c>
      <c r="F42" s="66">
        <v>0</v>
      </c>
      <c r="G42" s="66">
        <v>0</v>
      </c>
    </row>
    <row r="43" spans="1:7" x14ac:dyDescent="0.25">
      <c r="A43" s="70" t="s">
        <v>319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</row>
    <row r="44" spans="1:7" x14ac:dyDescent="0.25">
      <c r="A44" s="70" t="s">
        <v>320</v>
      </c>
      <c r="B44" s="66">
        <v>0</v>
      </c>
      <c r="C44" s="66">
        <v>0</v>
      </c>
      <c r="D44" s="66">
        <v>0</v>
      </c>
      <c r="E44" s="66">
        <v>0</v>
      </c>
      <c r="F44" s="66">
        <v>0</v>
      </c>
      <c r="G44" s="66">
        <v>0</v>
      </c>
    </row>
    <row r="45" spans="1:7" x14ac:dyDescent="0.25">
      <c r="A45" s="70" t="s">
        <v>321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</row>
    <row r="46" spans="1:7" x14ac:dyDescent="0.25">
      <c r="A46" s="70" t="s">
        <v>322</v>
      </c>
      <c r="B46" s="66">
        <v>0</v>
      </c>
      <c r="C46" s="66">
        <v>0</v>
      </c>
      <c r="D46" s="66">
        <v>0</v>
      </c>
      <c r="E46" s="66">
        <v>0</v>
      </c>
      <c r="F46" s="66">
        <v>0</v>
      </c>
      <c r="G46" s="66">
        <v>0</v>
      </c>
    </row>
    <row r="47" spans="1:7" x14ac:dyDescent="0.25">
      <c r="A47" s="70" t="s">
        <v>323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</row>
    <row r="48" spans="1:7" x14ac:dyDescent="0.25">
      <c r="A48" s="69" t="s">
        <v>324</v>
      </c>
      <c r="B48" s="66">
        <f>SUM(B49:B57)</f>
        <v>0</v>
      </c>
      <c r="C48" s="66">
        <f t="shared" ref="C48:G48" si="4">SUM(C49:C57)</f>
        <v>0</v>
      </c>
      <c r="D48" s="66">
        <f t="shared" si="4"/>
        <v>0</v>
      </c>
      <c r="E48" s="66">
        <f t="shared" si="4"/>
        <v>0</v>
      </c>
      <c r="F48" s="66">
        <f t="shared" si="4"/>
        <v>0</v>
      </c>
      <c r="G48" s="66">
        <f t="shared" si="4"/>
        <v>0</v>
      </c>
    </row>
    <row r="49" spans="1:7" x14ac:dyDescent="0.25">
      <c r="A49" s="70" t="s">
        <v>325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</row>
    <row r="50" spans="1:7" x14ac:dyDescent="0.25">
      <c r="A50" s="70" t="s">
        <v>326</v>
      </c>
      <c r="B50" s="66">
        <v>0</v>
      </c>
      <c r="C50" s="66">
        <v>0</v>
      </c>
      <c r="D50" s="66">
        <v>0</v>
      </c>
      <c r="E50" s="66">
        <v>0</v>
      </c>
      <c r="F50" s="66">
        <v>0</v>
      </c>
      <c r="G50" s="66">
        <v>0</v>
      </c>
    </row>
    <row r="51" spans="1:7" x14ac:dyDescent="0.25">
      <c r="A51" s="70" t="s">
        <v>327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</row>
    <row r="52" spans="1:7" x14ac:dyDescent="0.25">
      <c r="A52" s="70" t="s">
        <v>328</v>
      </c>
      <c r="B52" s="66">
        <v>0</v>
      </c>
      <c r="C52" s="66">
        <v>0</v>
      </c>
      <c r="D52" s="66">
        <v>0</v>
      </c>
      <c r="E52" s="66">
        <v>0</v>
      </c>
      <c r="F52" s="66">
        <v>0</v>
      </c>
      <c r="G52" s="66">
        <v>0</v>
      </c>
    </row>
    <row r="53" spans="1:7" x14ac:dyDescent="0.25">
      <c r="A53" s="70" t="s">
        <v>329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</row>
    <row r="54" spans="1:7" x14ac:dyDescent="0.25">
      <c r="A54" s="70" t="s">
        <v>330</v>
      </c>
      <c r="B54" s="66">
        <v>0</v>
      </c>
      <c r="C54" s="66">
        <v>0</v>
      </c>
      <c r="D54" s="66">
        <v>0</v>
      </c>
      <c r="E54" s="66">
        <v>0</v>
      </c>
      <c r="F54" s="66">
        <v>0</v>
      </c>
      <c r="G54" s="66">
        <v>0</v>
      </c>
    </row>
    <row r="55" spans="1:7" x14ac:dyDescent="0.25">
      <c r="A55" s="70" t="s">
        <v>331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0</v>
      </c>
    </row>
    <row r="56" spans="1:7" x14ac:dyDescent="0.25">
      <c r="A56" s="70" t="s">
        <v>332</v>
      </c>
      <c r="B56" s="66">
        <v>0</v>
      </c>
      <c r="C56" s="66">
        <v>0</v>
      </c>
      <c r="D56" s="66">
        <v>0</v>
      </c>
      <c r="E56" s="66">
        <v>0</v>
      </c>
      <c r="F56" s="66">
        <v>0</v>
      </c>
      <c r="G56" s="66">
        <v>0</v>
      </c>
    </row>
    <row r="57" spans="1:7" x14ac:dyDescent="0.25">
      <c r="A57" s="70" t="s">
        <v>333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</row>
    <row r="58" spans="1:7" x14ac:dyDescent="0.25">
      <c r="A58" s="69" t="s">
        <v>334</v>
      </c>
      <c r="B58" s="66">
        <f>SUM(B59:B61)</f>
        <v>0</v>
      </c>
      <c r="C58" s="66">
        <f t="shared" ref="C58:G58" si="5">SUM(C59:C61)</f>
        <v>0</v>
      </c>
      <c r="D58" s="66">
        <f t="shared" si="5"/>
        <v>0</v>
      </c>
      <c r="E58" s="66">
        <f t="shared" si="5"/>
        <v>0</v>
      </c>
      <c r="F58" s="66">
        <f t="shared" si="5"/>
        <v>0</v>
      </c>
      <c r="G58" s="66">
        <f t="shared" si="5"/>
        <v>0</v>
      </c>
    </row>
    <row r="59" spans="1:7" x14ac:dyDescent="0.25">
      <c r="A59" s="70" t="s">
        <v>335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</row>
    <row r="60" spans="1:7" x14ac:dyDescent="0.25">
      <c r="A60" s="70" t="s">
        <v>336</v>
      </c>
      <c r="B60" s="66">
        <v>0</v>
      </c>
      <c r="C60" s="66">
        <v>0</v>
      </c>
      <c r="D60" s="66">
        <v>0</v>
      </c>
      <c r="E60" s="66">
        <v>0</v>
      </c>
      <c r="F60" s="66">
        <v>0</v>
      </c>
      <c r="G60" s="66">
        <v>0</v>
      </c>
    </row>
    <row r="61" spans="1:7" x14ac:dyDescent="0.25">
      <c r="A61" s="70" t="s">
        <v>337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</row>
    <row r="62" spans="1:7" x14ac:dyDescent="0.25">
      <c r="A62" s="69" t="s">
        <v>338</v>
      </c>
      <c r="B62" s="66">
        <f>SUM(B63:B67,B69:B70)</f>
        <v>0</v>
      </c>
      <c r="C62" s="66">
        <f t="shared" ref="C62:G62" si="6">SUM(C63:C67,C69:C70)</f>
        <v>0</v>
      </c>
      <c r="D62" s="66">
        <f t="shared" si="6"/>
        <v>0</v>
      </c>
      <c r="E62" s="66">
        <f t="shared" si="6"/>
        <v>0</v>
      </c>
      <c r="F62" s="66">
        <f t="shared" si="6"/>
        <v>0</v>
      </c>
      <c r="G62" s="66">
        <f t="shared" si="6"/>
        <v>0</v>
      </c>
    </row>
    <row r="63" spans="1:7" x14ac:dyDescent="0.25">
      <c r="A63" s="70" t="s">
        <v>339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</row>
    <row r="64" spans="1:7" x14ac:dyDescent="0.25">
      <c r="A64" s="70" t="s">
        <v>340</v>
      </c>
      <c r="B64" s="66">
        <v>0</v>
      </c>
      <c r="C64" s="66">
        <v>0</v>
      </c>
      <c r="D64" s="66">
        <v>0</v>
      </c>
      <c r="E64" s="66">
        <v>0</v>
      </c>
      <c r="F64" s="66">
        <v>0</v>
      </c>
      <c r="G64" s="66">
        <v>0</v>
      </c>
    </row>
    <row r="65" spans="1:7" x14ac:dyDescent="0.25">
      <c r="A65" s="70" t="s">
        <v>341</v>
      </c>
      <c r="B65" s="66">
        <v>0</v>
      </c>
      <c r="C65" s="66">
        <v>0</v>
      </c>
      <c r="D65" s="66">
        <v>0</v>
      </c>
      <c r="E65" s="66">
        <v>0</v>
      </c>
      <c r="F65" s="66">
        <v>0</v>
      </c>
      <c r="G65" s="66">
        <v>0</v>
      </c>
    </row>
    <row r="66" spans="1:7" x14ac:dyDescent="0.25">
      <c r="A66" s="70" t="s">
        <v>342</v>
      </c>
      <c r="B66" s="66">
        <v>0</v>
      </c>
      <c r="C66" s="66">
        <v>0</v>
      </c>
      <c r="D66" s="66">
        <v>0</v>
      </c>
      <c r="E66" s="66">
        <v>0</v>
      </c>
      <c r="F66" s="66">
        <v>0</v>
      </c>
      <c r="G66" s="66">
        <v>0</v>
      </c>
    </row>
    <row r="67" spans="1:7" x14ac:dyDescent="0.25">
      <c r="A67" s="70" t="s">
        <v>343</v>
      </c>
      <c r="B67" s="66">
        <v>0</v>
      </c>
      <c r="C67" s="66">
        <v>0</v>
      </c>
      <c r="D67" s="66">
        <v>0</v>
      </c>
      <c r="E67" s="66">
        <v>0</v>
      </c>
      <c r="F67" s="66">
        <v>0</v>
      </c>
      <c r="G67" s="66">
        <v>0</v>
      </c>
    </row>
    <row r="68" spans="1:7" x14ac:dyDescent="0.25">
      <c r="A68" s="70" t="s">
        <v>3301</v>
      </c>
      <c r="B68" s="66">
        <v>0</v>
      </c>
      <c r="C68" s="66">
        <v>0</v>
      </c>
      <c r="D68" s="66">
        <v>0</v>
      </c>
      <c r="E68" s="66">
        <v>0</v>
      </c>
      <c r="F68" s="66">
        <v>0</v>
      </c>
      <c r="G68" s="66">
        <v>0</v>
      </c>
    </row>
    <row r="69" spans="1:7" x14ac:dyDescent="0.25">
      <c r="A69" s="70" t="s">
        <v>345</v>
      </c>
      <c r="B69" s="66">
        <v>0</v>
      </c>
      <c r="C69" s="66">
        <v>0</v>
      </c>
      <c r="D69" s="66">
        <v>0</v>
      </c>
      <c r="E69" s="66">
        <v>0</v>
      </c>
      <c r="F69" s="66">
        <v>0</v>
      </c>
      <c r="G69" s="66">
        <v>0</v>
      </c>
    </row>
    <row r="70" spans="1:7" x14ac:dyDescent="0.25">
      <c r="A70" s="70" t="s">
        <v>346</v>
      </c>
      <c r="B70" s="66">
        <v>0</v>
      </c>
      <c r="C70" s="66">
        <v>0</v>
      </c>
      <c r="D70" s="66">
        <v>0</v>
      </c>
      <c r="E70" s="66">
        <v>0</v>
      </c>
      <c r="F70" s="66">
        <v>0</v>
      </c>
      <c r="G70" s="66">
        <v>0</v>
      </c>
    </row>
    <row r="71" spans="1:7" x14ac:dyDescent="0.25">
      <c r="A71" s="69" t="s">
        <v>347</v>
      </c>
      <c r="B71" s="66">
        <f>SUM(B72:B74)</f>
        <v>0</v>
      </c>
      <c r="C71" s="66">
        <f t="shared" ref="C71:G71" si="7">SUM(C72:C74)</f>
        <v>0</v>
      </c>
      <c r="D71" s="66">
        <f t="shared" si="7"/>
        <v>0</v>
      </c>
      <c r="E71" s="66">
        <f t="shared" si="7"/>
        <v>0</v>
      </c>
      <c r="F71" s="66">
        <f t="shared" si="7"/>
        <v>0</v>
      </c>
      <c r="G71" s="66">
        <f t="shared" si="7"/>
        <v>0</v>
      </c>
    </row>
    <row r="72" spans="1:7" x14ac:dyDescent="0.25">
      <c r="A72" s="70" t="s">
        <v>348</v>
      </c>
      <c r="B72" s="66">
        <v>0</v>
      </c>
      <c r="C72" s="66">
        <v>0</v>
      </c>
      <c r="D72" s="66">
        <v>0</v>
      </c>
      <c r="E72" s="66">
        <v>0</v>
      </c>
      <c r="F72" s="66">
        <v>0</v>
      </c>
      <c r="G72" s="66">
        <v>0</v>
      </c>
    </row>
    <row r="73" spans="1:7" x14ac:dyDescent="0.25">
      <c r="A73" s="70" t="s">
        <v>349</v>
      </c>
      <c r="B73" s="66">
        <v>0</v>
      </c>
      <c r="C73" s="66">
        <v>0</v>
      </c>
      <c r="D73" s="66">
        <v>0</v>
      </c>
      <c r="E73" s="66">
        <v>0</v>
      </c>
      <c r="F73" s="66">
        <v>0</v>
      </c>
      <c r="G73" s="66">
        <v>0</v>
      </c>
    </row>
    <row r="74" spans="1:7" x14ac:dyDescent="0.25">
      <c r="A74" s="70" t="s">
        <v>350</v>
      </c>
      <c r="B74" s="66">
        <v>0</v>
      </c>
      <c r="C74" s="66">
        <v>0</v>
      </c>
      <c r="D74" s="66">
        <v>0</v>
      </c>
      <c r="E74" s="66">
        <v>0</v>
      </c>
      <c r="F74" s="66">
        <v>0</v>
      </c>
      <c r="G74" s="66">
        <v>0</v>
      </c>
    </row>
    <row r="75" spans="1:7" x14ac:dyDescent="0.25">
      <c r="A75" s="69" t="s">
        <v>351</v>
      </c>
      <c r="B75" s="66">
        <f>SUM(B76:B82)</f>
        <v>0</v>
      </c>
      <c r="C75" s="66">
        <f t="shared" ref="C75:G75" si="8">SUM(C76:C82)</f>
        <v>0</v>
      </c>
      <c r="D75" s="66">
        <f t="shared" si="8"/>
        <v>0</v>
      </c>
      <c r="E75" s="66">
        <f t="shared" si="8"/>
        <v>0</v>
      </c>
      <c r="F75" s="66">
        <f t="shared" si="8"/>
        <v>0</v>
      </c>
      <c r="G75" s="66">
        <f t="shared" si="8"/>
        <v>0</v>
      </c>
    </row>
    <row r="76" spans="1:7" x14ac:dyDescent="0.25">
      <c r="A76" s="70" t="s">
        <v>352</v>
      </c>
      <c r="B76" s="66">
        <v>0</v>
      </c>
      <c r="C76" s="66">
        <v>0</v>
      </c>
      <c r="D76" s="66">
        <v>0</v>
      </c>
      <c r="E76" s="66">
        <v>0</v>
      </c>
      <c r="F76" s="66">
        <v>0</v>
      </c>
      <c r="G76" s="66">
        <v>0</v>
      </c>
    </row>
    <row r="77" spans="1:7" x14ac:dyDescent="0.25">
      <c r="A77" s="70" t="s">
        <v>353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</row>
    <row r="78" spans="1:7" x14ac:dyDescent="0.25">
      <c r="A78" s="70" t="s">
        <v>354</v>
      </c>
      <c r="B78" s="66">
        <v>0</v>
      </c>
      <c r="C78" s="66">
        <v>0</v>
      </c>
      <c r="D78" s="66">
        <v>0</v>
      </c>
      <c r="E78" s="66">
        <v>0</v>
      </c>
      <c r="F78" s="66">
        <v>0</v>
      </c>
      <c r="G78" s="66">
        <v>0</v>
      </c>
    </row>
    <row r="79" spans="1:7" x14ac:dyDescent="0.25">
      <c r="A79" s="70" t="s">
        <v>355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</row>
    <row r="80" spans="1:7" x14ac:dyDescent="0.25">
      <c r="A80" s="70" t="s">
        <v>356</v>
      </c>
      <c r="B80" s="66">
        <v>0</v>
      </c>
      <c r="C80" s="66">
        <v>0</v>
      </c>
      <c r="D80" s="66">
        <v>0</v>
      </c>
      <c r="E80" s="66">
        <v>0</v>
      </c>
      <c r="F80" s="66">
        <v>0</v>
      </c>
      <c r="G80" s="66">
        <v>0</v>
      </c>
    </row>
    <row r="81" spans="1:7" x14ac:dyDescent="0.25">
      <c r="A81" s="70" t="s">
        <v>357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</row>
    <row r="82" spans="1:7" x14ac:dyDescent="0.25">
      <c r="A82" s="70" t="s">
        <v>358</v>
      </c>
      <c r="B82" s="66">
        <v>0</v>
      </c>
      <c r="C82" s="66">
        <v>0</v>
      </c>
      <c r="D82" s="66">
        <v>0</v>
      </c>
      <c r="E82" s="66">
        <v>0</v>
      </c>
      <c r="F82" s="66">
        <v>0</v>
      </c>
      <c r="G82" s="66">
        <v>0</v>
      </c>
    </row>
    <row r="83" spans="1:7" x14ac:dyDescent="0.25">
      <c r="A83" s="71"/>
      <c r="B83" s="67"/>
      <c r="C83" s="67"/>
      <c r="D83" s="67"/>
      <c r="E83" s="67"/>
      <c r="F83" s="67"/>
      <c r="G83" s="67"/>
    </row>
    <row r="84" spans="1:7" x14ac:dyDescent="0.25">
      <c r="A84" s="72" t="s">
        <v>359</v>
      </c>
      <c r="B84" s="65">
        <f>SUM(B85,B93,B103,B113,B123,B133,B137,B146,B150)</f>
        <v>117162740.00000001</v>
      </c>
      <c r="C84" s="65">
        <f>SUM(C85,C93,C103,C113,C123,C133,C137,C146,C150)</f>
        <v>0</v>
      </c>
      <c r="D84" s="65">
        <f t="shared" ref="C84:G84" si="9">SUM(D85,D93,D103,D113,D123,D133,D137,D146,D150)</f>
        <v>117162740.00000001</v>
      </c>
      <c r="E84" s="65">
        <f t="shared" si="9"/>
        <v>24293940.260000002</v>
      </c>
      <c r="F84" s="65">
        <f t="shared" si="9"/>
        <v>24293940.260000002</v>
      </c>
      <c r="G84" s="65">
        <f t="shared" si="9"/>
        <v>92868799.739999995</v>
      </c>
    </row>
    <row r="85" spans="1:7" x14ac:dyDescent="0.25">
      <c r="A85" s="69" t="s">
        <v>286</v>
      </c>
      <c r="B85" s="66">
        <f>SUM(B86:B92)</f>
        <v>99478087.000000015</v>
      </c>
      <c r="C85" s="66">
        <f t="shared" ref="C85:G85" si="10">SUM(C86:C92)</f>
        <v>0</v>
      </c>
      <c r="D85" s="66">
        <f t="shared" si="10"/>
        <v>99478087.000000015</v>
      </c>
      <c r="E85" s="66">
        <f t="shared" si="10"/>
        <v>19225835.82</v>
      </c>
      <c r="F85" s="66">
        <f t="shared" si="10"/>
        <v>19225835.82</v>
      </c>
      <c r="G85" s="66">
        <f t="shared" si="10"/>
        <v>80252251.179999992</v>
      </c>
    </row>
    <row r="86" spans="1:7" x14ac:dyDescent="0.25">
      <c r="A86" s="70" t="s">
        <v>287</v>
      </c>
      <c r="B86" s="66">
        <v>52720152.100000001</v>
      </c>
      <c r="C86" s="66">
        <v>0</v>
      </c>
      <c r="D86" s="66">
        <v>52720152.100000001</v>
      </c>
      <c r="E86" s="66">
        <v>12068385.24</v>
      </c>
      <c r="F86" s="66">
        <v>12068385.24</v>
      </c>
      <c r="G86" s="66">
        <v>40651766.859999999</v>
      </c>
    </row>
    <row r="87" spans="1:7" x14ac:dyDescent="0.25">
      <c r="A87" s="70" t="s">
        <v>288</v>
      </c>
      <c r="B87" s="66">
        <v>313812.96000000002</v>
      </c>
      <c r="C87" s="66">
        <v>0</v>
      </c>
      <c r="D87" s="66">
        <v>313812.96000000002</v>
      </c>
      <c r="E87" s="66">
        <v>21808.16</v>
      </c>
      <c r="F87" s="66">
        <v>21808.16</v>
      </c>
      <c r="G87" s="66">
        <v>292004.80000000005</v>
      </c>
    </row>
    <row r="88" spans="1:7" x14ac:dyDescent="0.25">
      <c r="A88" s="70" t="s">
        <v>289</v>
      </c>
      <c r="B88" s="66">
        <v>9775139.2400000002</v>
      </c>
      <c r="C88" s="66">
        <v>0</v>
      </c>
      <c r="D88" s="66">
        <v>9775139.2400000002</v>
      </c>
      <c r="E88" s="66">
        <v>426191.46</v>
      </c>
      <c r="F88" s="66">
        <v>426191.46</v>
      </c>
      <c r="G88" s="66">
        <v>9348947.7799999993</v>
      </c>
    </row>
    <row r="89" spans="1:7" x14ac:dyDescent="0.25">
      <c r="A89" s="70" t="s">
        <v>290</v>
      </c>
      <c r="B89" s="66">
        <v>14837589.050000001</v>
      </c>
      <c r="C89" s="66">
        <v>0</v>
      </c>
      <c r="D89" s="66">
        <v>14837589.050000001</v>
      </c>
      <c r="E89" s="66">
        <v>2783399.03</v>
      </c>
      <c r="F89" s="66">
        <v>2783399.03</v>
      </c>
      <c r="G89" s="66">
        <v>12054190.020000001</v>
      </c>
    </row>
    <row r="90" spans="1:7" x14ac:dyDescent="0.25">
      <c r="A90" s="70" t="s">
        <v>291</v>
      </c>
      <c r="B90" s="66">
        <v>19534429.039999999</v>
      </c>
      <c r="C90" s="66">
        <v>0</v>
      </c>
      <c r="D90" s="66">
        <v>19534429.039999999</v>
      </c>
      <c r="E90" s="66">
        <v>3926051.93</v>
      </c>
      <c r="F90" s="66">
        <v>3926051.93</v>
      </c>
      <c r="G90" s="66">
        <v>15608377.109999999</v>
      </c>
    </row>
    <row r="91" spans="1:7" x14ac:dyDescent="0.25">
      <c r="A91" s="70" t="s">
        <v>292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</row>
    <row r="92" spans="1:7" x14ac:dyDescent="0.25">
      <c r="A92" s="70" t="s">
        <v>293</v>
      </c>
      <c r="B92" s="66">
        <v>2296964.61</v>
      </c>
      <c r="C92" s="66">
        <v>0</v>
      </c>
      <c r="D92" s="66">
        <v>2296964.61</v>
      </c>
      <c r="E92" s="66">
        <v>0</v>
      </c>
      <c r="F92" s="66">
        <v>0</v>
      </c>
      <c r="G92" s="66">
        <v>2296964.61</v>
      </c>
    </row>
    <row r="93" spans="1:7" x14ac:dyDescent="0.25">
      <c r="A93" s="69" t="s">
        <v>294</v>
      </c>
      <c r="B93" s="66">
        <f>SUM(B94:B102)</f>
        <v>10272049</v>
      </c>
      <c r="C93" s="66">
        <f t="shared" ref="C93:G93" si="11">SUM(C94:C102)</f>
        <v>0</v>
      </c>
      <c r="D93" s="66">
        <f t="shared" si="11"/>
        <v>10272049</v>
      </c>
      <c r="E93" s="66">
        <f t="shared" si="11"/>
        <v>3036572.41</v>
      </c>
      <c r="F93" s="66">
        <f t="shared" si="11"/>
        <v>3036572.41</v>
      </c>
      <c r="G93" s="66">
        <f t="shared" si="11"/>
        <v>7235476.5899999999</v>
      </c>
    </row>
    <row r="94" spans="1:7" x14ac:dyDescent="0.25">
      <c r="A94" s="70" t="s">
        <v>295</v>
      </c>
      <c r="B94" s="66">
        <v>357314.91</v>
      </c>
      <c r="C94" s="66">
        <v>0</v>
      </c>
      <c r="D94" s="66">
        <v>357314.91</v>
      </c>
      <c r="E94" s="66">
        <v>155289.18</v>
      </c>
      <c r="F94" s="66">
        <v>155289.18</v>
      </c>
      <c r="G94" s="66">
        <v>202025.72999999998</v>
      </c>
    </row>
    <row r="95" spans="1:7" x14ac:dyDescent="0.25">
      <c r="A95" s="70" t="s">
        <v>296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</row>
    <row r="96" spans="1:7" x14ac:dyDescent="0.25">
      <c r="A96" s="70" t="s">
        <v>297</v>
      </c>
      <c r="B96" s="66">
        <v>0</v>
      </c>
      <c r="C96" s="66">
        <v>0</v>
      </c>
      <c r="D96" s="66">
        <v>0</v>
      </c>
      <c r="E96" s="66">
        <v>0</v>
      </c>
      <c r="F96" s="66">
        <v>0</v>
      </c>
      <c r="G96" s="66">
        <v>0</v>
      </c>
    </row>
    <row r="97" spans="1:7" x14ac:dyDescent="0.25">
      <c r="A97" s="70" t="s">
        <v>298</v>
      </c>
      <c r="B97" s="66">
        <v>19091.009999999998</v>
      </c>
      <c r="C97" s="66">
        <v>5743.02</v>
      </c>
      <c r="D97" s="66">
        <v>24834.03</v>
      </c>
      <c r="E97" s="66">
        <v>13574.92</v>
      </c>
      <c r="F97" s="66">
        <v>13574.92</v>
      </c>
      <c r="G97" s="66">
        <v>11259.109999999999</v>
      </c>
    </row>
    <row r="98" spans="1:7" x14ac:dyDescent="0.25">
      <c r="A98" s="34" t="s">
        <v>299</v>
      </c>
      <c r="B98" s="66">
        <v>758925.97</v>
      </c>
      <c r="C98" s="66">
        <v>-5743.02</v>
      </c>
      <c r="D98" s="66">
        <v>753182.95</v>
      </c>
      <c r="E98" s="66">
        <v>201674.65</v>
      </c>
      <c r="F98" s="66">
        <v>201674.65</v>
      </c>
      <c r="G98" s="66">
        <v>551508.29999999993</v>
      </c>
    </row>
    <row r="99" spans="1:7" x14ac:dyDescent="0.25">
      <c r="A99" s="70" t="s">
        <v>300</v>
      </c>
      <c r="B99" s="66">
        <v>3765920.36</v>
      </c>
      <c r="C99" s="66">
        <v>0</v>
      </c>
      <c r="D99" s="66">
        <v>3765920.36</v>
      </c>
      <c r="E99" s="66">
        <v>1261009.75</v>
      </c>
      <c r="F99" s="66">
        <v>1261009.75</v>
      </c>
      <c r="G99" s="66">
        <v>2504910.61</v>
      </c>
    </row>
    <row r="100" spans="1:7" x14ac:dyDescent="0.25">
      <c r="A100" s="70" t="s">
        <v>301</v>
      </c>
      <c r="B100" s="66">
        <v>1799730.91</v>
      </c>
      <c r="C100" s="66">
        <v>0</v>
      </c>
      <c r="D100" s="66">
        <v>1799730.91</v>
      </c>
      <c r="E100" s="66">
        <v>21100</v>
      </c>
      <c r="F100" s="66">
        <v>21100</v>
      </c>
      <c r="G100" s="66">
        <v>1778630.91</v>
      </c>
    </row>
    <row r="101" spans="1:7" x14ac:dyDescent="0.25">
      <c r="A101" s="70" t="s">
        <v>302</v>
      </c>
      <c r="B101" s="66">
        <v>0</v>
      </c>
      <c r="C101" s="66">
        <v>0</v>
      </c>
      <c r="D101" s="66">
        <v>0</v>
      </c>
      <c r="E101" s="66">
        <v>0</v>
      </c>
      <c r="F101" s="66">
        <v>0</v>
      </c>
      <c r="G101" s="66">
        <v>0</v>
      </c>
    </row>
    <row r="102" spans="1:7" x14ac:dyDescent="0.25">
      <c r="A102" s="70" t="s">
        <v>303</v>
      </c>
      <c r="B102" s="66">
        <v>3571065.84</v>
      </c>
      <c r="C102" s="66">
        <v>0</v>
      </c>
      <c r="D102" s="66">
        <v>3571065.84</v>
      </c>
      <c r="E102" s="66">
        <v>1383923.91</v>
      </c>
      <c r="F102" s="66">
        <v>1383923.91</v>
      </c>
      <c r="G102" s="66">
        <v>2187141.9299999997</v>
      </c>
    </row>
    <row r="103" spans="1:7" x14ac:dyDescent="0.25">
      <c r="A103" s="69" t="s">
        <v>304</v>
      </c>
      <c r="B103" s="66">
        <f>SUM(B104:B112)</f>
        <v>7057540.2699999996</v>
      </c>
      <c r="C103" s="66">
        <v>0</v>
      </c>
      <c r="D103" s="66">
        <f t="shared" ref="D103:G103" si="12">SUM(D104:D112)</f>
        <v>7057540.2699999996</v>
      </c>
      <c r="E103" s="66">
        <f t="shared" si="12"/>
        <v>1960073.75</v>
      </c>
      <c r="F103" s="66">
        <f t="shared" si="12"/>
        <v>1960073.75</v>
      </c>
      <c r="G103" s="66">
        <f t="shared" si="12"/>
        <v>5097466.5199999996</v>
      </c>
    </row>
    <row r="104" spans="1:7" x14ac:dyDescent="0.25">
      <c r="A104" s="70" t="s">
        <v>305</v>
      </c>
      <c r="B104" s="66">
        <v>720706.02</v>
      </c>
      <c r="C104" s="66">
        <v>15344.799999999997</v>
      </c>
      <c r="D104" s="66">
        <v>736050.82</v>
      </c>
      <c r="E104" s="66">
        <v>325110.19</v>
      </c>
      <c r="F104" s="66">
        <v>325110.19</v>
      </c>
      <c r="G104" s="66">
        <v>410940.62999999995</v>
      </c>
    </row>
    <row r="105" spans="1:7" x14ac:dyDescent="0.25">
      <c r="A105" s="70" t="s">
        <v>306</v>
      </c>
      <c r="B105" s="66">
        <v>0</v>
      </c>
      <c r="C105" s="66">
        <v>0</v>
      </c>
      <c r="D105" s="66">
        <v>0</v>
      </c>
      <c r="E105" s="66">
        <v>0</v>
      </c>
      <c r="F105" s="66">
        <v>0</v>
      </c>
      <c r="G105" s="66">
        <v>0</v>
      </c>
    </row>
    <row r="106" spans="1:7" x14ac:dyDescent="0.25">
      <c r="A106" s="70" t="s">
        <v>307</v>
      </c>
      <c r="B106" s="66">
        <v>280992.65999999997</v>
      </c>
      <c r="C106" s="66">
        <v>50643.8</v>
      </c>
      <c r="D106" s="66">
        <v>331636.46000000002</v>
      </c>
      <c r="E106" s="66">
        <v>216176</v>
      </c>
      <c r="F106" s="66">
        <v>216176</v>
      </c>
      <c r="G106" s="66">
        <v>115460.46000000002</v>
      </c>
    </row>
    <row r="107" spans="1:7" x14ac:dyDescent="0.25">
      <c r="A107" s="70" t="s">
        <v>308</v>
      </c>
      <c r="B107" s="66">
        <v>889861.72</v>
      </c>
      <c r="C107" s="66">
        <v>10290.720000000001</v>
      </c>
      <c r="D107" s="66">
        <v>900152.44</v>
      </c>
      <c r="E107" s="66">
        <v>36208.5</v>
      </c>
      <c r="F107" s="66">
        <v>36208.5</v>
      </c>
      <c r="G107" s="66">
        <v>863943.94</v>
      </c>
    </row>
    <row r="108" spans="1:7" x14ac:dyDescent="0.25">
      <c r="A108" s="70" t="s">
        <v>309</v>
      </c>
      <c r="B108" s="66">
        <v>1707279.41</v>
      </c>
      <c r="C108" s="66">
        <v>-65997.06</v>
      </c>
      <c r="D108" s="66">
        <v>1641282.35</v>
      </c>
      <c r="E108" s="66">
        <v>481752.28</v>
      </c>
      <c r="F108" s="66">
        <v>481752.28</v>
      </c>
      <c r="G108" s="66">
        <v>1159530.07</v>
      </c>
    </row>
    <row r="109" spans="1:7" x14ac:dyDescent="0.25">
      <c r="A109" s="70" t="s">
        <v>310</v>
      </c>
      <c r="B109" s="66">
        <v>0</v>
      </c>
      <c r="C109" s="66">
        <v>0</v>
      </c>
      <c r="D109" s="66">
        <v>0</v>
      </c>
      <c r="E109" s="66">
        <v>0</v>
      </c>
      <c r="F109" s="66">
        <v>0</v>
      </c>
      <c r="G109" s="66">
        <v>0</v>
      </c>
    </row>
    <row r="110" spans="1:7" x14ac:dyDescent="0.25">
      <c r="A110" s="70" t="s">
        <v>311</v>
      </c>
      <c r="B110" s="66">
        <v>5001.28</v>
      </c>
      <c r="C110" s="66">
        <v>0</v>
      </c>
      <c r="D110" s="66">
        <v>5001.28</v>
      </c>
      <c r="E110" s="66">
        <v>2575.16</v>
      </c>
      <c r="F110" s="66">
        <v>2575.16</v>
      </c>
      <c r="G110" s="66">
        <v>2426.12</v>
      </c>
    </row>
    <row r="111" spans="1:7" x14ac:dyDescent="0.25">
      <c r="A111" s="70" t="s">
        <v>312</v>
      </c>
      <c r="B111" s="66">
        <v>946514.42</v>
      </c>
      <c r="C111" s="66">
        <v>-10386.679999999993</v>
      </c>
      <c r="D111" s="66">
        <v>936127.74</v>
      </c>
      <c r="E111" s="66">
        <v>89376.12</v>
      </c>
      <c r="F111" s="66">
        <v>89376.12</v>
      </c>
      <c r="G111" s="66">
        <v>846751.62</v>
      </c>
    </row>
    <row r="112" spans="1:7" x14ac:dyDescent="0.25">
      <c r="A112" s="70" t="s">
        <v>313</v>
      </c>
      <c r="B112" s="66">
        <v>2507184.7599999998</v>
      </c>
      <c r="C112" s="66">
        <v>104.42</v>
      </c>
      <c r="D112" s="66">
        <v>2507289.1800000002</v>
      </c>
      <c r="E112" s="66">
        <v>808875.5</v>
      </c>
      <c r="F112" s="66">
        <v>808875.5</v>
      </c>
      <c r="G112" s="66">
        <v>1698413.6800000002</v>
      </c>
    </row>
    <row r="113" spans="1:7" x14ac:dyDescent="0.25">
      <c r="A113" s="69" t="s">
        <v>314</v>
      </c>
      <c r="B113" s="66">
        <f>SUM(B114:B122)</f>
        <v>0</v>
      </c>
      <c r="C113" s="66">
        <f t="shared" ref="C113:G113" si="13">SUM(C114:C122)</f>
        <v>0</v>
      </c>
      <c r="D113" s="66">
        <f t="shared" si="13"/>
        <v>0</v>
      </c>
      <c r="E113" s="66">
        <f t="shared" si="13"/>
        <v>0</v>
      </c>
      <c r="F113" s="66">
        <f t="shared" si="13"/>
        <v>0</v>
      </c>
      <c r="G113" s="66">
        <f t="shared" si="13"/>
        <v>0</v>
      </c>
    </row>
    <row r="114" spans="1:7" x14ac:dyDescent="0.25">
      <c r="A114" s="70" t="s">
        <v>315</v>
      </c>
      <c r="B114" s="66">
        <v>0</v>
      </c>
      <c r="C114" s="66">
        <v>0</v>
      </c>
      <c r="D114" s="66">
        <v>0</v>
      </c>
      <c r="E114" s="66">
        <v>0</v>
      </c>
      <c r="F114" s="66">
        <v>0</v>
      </c>
      <c r="G114" s="66">
        <v>0</v>
      </c>
    </row>
    <row r="115" spans="1:7" x14ac:dyDescent="0.25">
      <c r="A115" s="70" t="s">
        <v>316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</row>
    <row r="116" spans="1:7" x14ac:dyDescent="0.25">
      <c r="A116" s="70" t="s">
        <v>317</v>
      </c>
      <c r="B116" s="66">
        <v>0</v>
      </c>
      <c r="C116" s="66">
        <v>0</v>
      </c>
      <c r="D116" s="66">
        <v>0</v>
      </c>
      <c r="E116" s="66">
        <v>0</v>
      </c>
      <c r="F116" s="66">
        <v>0</v>
      </c>
      <c r="G116" s="66">
        <v>0</v>
      </c>
    </row>
    <row r="117" spans="1:7" x14ac:dyDescent="0.25">
      <c r="A117" s="70" t="s">
        <v>318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</row>
    <row r="118" spans="1:7" x14ac:dyDescent="0.25">
      <c r="A118" s="70" t="s">
        <v>319</v>
      </c>
      <c r="B118" s="66">
        <v>0</v>
      </c>
      <c r="C118" s="66">
        <v>0</v>
      </c>
      <c r="D118" s="66">
        <v>0</v>
      </c>
      <c r="E118" s="66">
        <v>0</v>
      </c>
      <c r="F118" s="66">
        <v>0</v>
      </c>
      <c r="G118" s="66">
        <v>0</v>
      </c>
    </row>
    <row r="119" spans="1:7" x14ac:dyDescent="0.25">
      <c r="A119" s="70" t="s">
        <v>320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</row>
    <row r="120" spans="1:7" x14ac:dyDescent="0.25">
      <c r="A120" s="70" t="s">
        <v>321</v>
      </c>
      <c r="B120" s="66">
        <v>0</v>
      </c>
      <c r="C120" s="66">
        <v>0</v>
      </c>
      <c r="D120" s="66">
        <v>0</v>
      </c>
      <c r="E120" s="66">
        <v>0</v>
      </c>
      <c r="F120" s="66">
        <v>0</v>
      </c>
      <c r="G120" s="66">
        <v>0</v>
      </c>
    </row>
    <row r="121" spans="1:7" x14ac:dyDescent="0.25">
      <c r="A121" s="70" t="s">
        <v>322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</row>
    <row r="122" spans="1:7" x14ac:dyDescent="0.25">
      <c r="A122" s="70" t="s">
        <v>323</v>
      </c>
      <c r="B122" s="66">
        <v>0</v>
      </c>
      <c r="C122" s="66">
        <v>0</v>
      </c>
      <c r="D122" s="66">
        <v>0</v>
      </c>
      <c r="E122" s="66">
        <v>0</v>
      </c>
      <c r="F122" s="66">
        <v>0</v>
      </c>
      <c r="G122" s="66">
        <v>0</v>
      </c>
    </row>
    <row r="123" spans="1:7" x14ac:dyDescent="0.25">
      <c r="A123" s="69" t="s">
        <v>324</v>
      </c>
      <c r="B123" s="66">
        <f>SUM(B124:B132)</f>
        <v>355063.73</v>
      </c>
      <c r="C123" s="66">
        <f t="shared" ref="C123:G123" si="14">SUM(C124:C132)</f>
        <v>0</v>
      </c>
      <c r="D123" s="66">
        <f t="shared" si="14"/>
        <v>355063.73</v>
      </c>
      <c r="E123" s="66">
        <f t="shared" si="14"/>
        <v>71458.28</v>
      </c>
      <c r="F123" s="66">
        <f t="shared" si="14"/>
        <v>71458.28</v>
      </c>
      <c r="G123" s="66">
        <f t="shared" si="14"/>
        <v>283605.45</v>
      </c>
    </row>
    <row r="124" spans="1:7" x14ac:dyDescent="0.25">
      <c r="A124" s="70" t="s">
        <v>325</v>
      </c>
      <c r="B124" s="66">
        <v>197242.44</v>
      </c>
      <c r="C124" s="66">
        <v>-13535</v>
      </c>
      <c r="D124" s="66">
        <v>183707.44</v>
      </c>
      <c r="E124" s="66">
        <v>55431.9</v>
      </c>
      <c r="F124" s="66">
        <v>55431.9</v>
      </c>
      <c r="G124" s="66">
        <v>128275.54000000001</v>
      </c>
    </row>
    <row r="125" spans="1:7" x14ac:dyDescent="0.25">
      <c r="A125" s="70" t="s">
        <v>326</v>
      </c>
      <c r="B125" s="66">
        <v>54530.46</v>
      </c>
      <c r="C125" s="66">
        <v>0</v>
      </c>
      <c r="D125" s="66">
        <v>54530.46</v>
      </c>
      <c r="E125" s="66">
        <v>2491.38</v>
      </c>
      <c r="F125" s="66">
        <v>2491.38</v>
      </c>
      <c r="G125" s="66">
        <v>52039.08</v>
      </c>
    </row>
    <row r="126" spans="1:7" x14ac:dyDescent="0.25">
      <c r="A126" s="70" t="s">
        <v>327</v>
      </c>
      <c r="B126" s="66">
        <v>0</v>
      </c>
      <c r="C126" s="66">
        <v>0</v>
      </c>
      <c r="D126" s="66">
        <v>0</v>
      </c>
      <c r="E126" s="66">
        <v>0</v>
      </c>
      <c r="F126" s="66">
        <v>0</v>
      </c>
      <c r="G126" s="66">
        <v>0</v>
      </c>
    </row>
    <row r="127" spans="1:7" x14ac:dyDescent="0.25">
      <c r="A127" s="70" t="s">
        <v>328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</row>
    <row r="128" spans="1:7" x14ac:dyDescent="0.25">
      <c r="A128" s="70" t="s">
        <v>329</v>
      </c>
      <c r="B128" s="66">
        <v>0</v>
      </c>
      <c r="C128" s="66">
        <v>0</v>
      </c>
      <c r="D128" s="66">
        <v>0</v>
      </c>
      <c r="E128" s="66">
        <v>0</v>
      </c>
      <c r="F128" s="66">
        <v>0</v>
      </c>
      <c r="G128" s="66">
        <v>0</v>
      </c>
    </row>
    <row r="129" spans="1:7" x14ac:dyDescent="0.25">
      <c r="A129" s="70" t="s">
        <v>330</v>
      </c>
      <c r="B129" s="66">
        <v>28446.51</v>
      </c>
      <c r="C129" s="66">
        <v>13535</v>
      </c>
      <c r="D129" s="66">
        <v>41981.51</v>
      </c>
      <c r="E129" s="66">
        <v>13535</v>
      </c>
      <c r="F129" s="66">
        <v>13535</v>
      </c>
      <c r="G129" s="66">
        <v>28446.510000000002</v>
      </c>
    </row>
    <row r="130" spans="1:7" x14ac:dyDescent="0.25">
      <c r="A130" s="70" t="s">
        <v>331</v>
      </c>
      <c r="B130" s="66">
        <v>0</v>
      </c>
      <c r="C130" s="66">
        <v>0</v>
      </c>
      <c r="D130" s="66">
        <v>0</v>
      </c>
      <c r="E130" s="66">
        <v>0</v>
      </c>
      <c r="F130" s="66">
        <v>0</v>
      </c>
      <c r="G130" s="66">
        <v>0</v>
      </c>
    </row>
    <row r="131" spans="1:7" x14ac:dyDescent="0.25">
      <c r="A131" s="70" t="s">
        <v>332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</row>
    <row r="132" spans="1:7" x14ac:dyDescent="0.25">
      <c r="A132" s="70" t="s">
        <v>333</v>
      </c>
      <c r="B132" s="66">
        <v>74844.320000000007</v>
      </c>
      <c r="C132" s="66">
        <v>0</v>
      </c>
      <c r="D132" s="66">
        <v>74844.320000000007</v>
      </c>
      <c r="E132" s="66">
        <v>0</v>
      </c>
      <c r="F132" s="66">
        <v>0</v>
      </c>
      <c r="G132" s="66">
        <v>74844.320000000007</v>
      </c>
    </row>
    <row r="133" spans="1:7" x14ac:dyDescent="0.25">
      <c r="A133" s="69" t="s">
        <v>334</v>
      </c>
      <c r="B133" s="66">
        <f>SUM(B134:B136)</f>
        <v>0</v>
      </c>
      <c r="C133" s="66">
        <f t="shared" ref="C133:G133" si="15">SUM(C134:C136)</f>
        <v>0</v>
      </c>
      <c r="D133" s="66">
        <f t="shared" si="15"/>
        <v>0</v>
      </c>
      <c r="E133" s="66">
        <f t="shared" si="15"/>
        <v>0</v>
      </c>
      <c r="F133" s="66">
        <f t="shared" si="15"/>
        <v>0</v>
      </c>
      <c r="G133" s="66">
        <f t="shared" si="15"/>
        <v>0</v>
      </c>
    </row>
    <row r="134" spans="1:7" x14ac:dyDescent="0.25">
      <c r="A134" s="70" t="s">
        <v>335</v>
      </c>
      <c r="B134" s="66">
        <v>0</v>
      </c>
      <c r="C134" s="66">
        <v>0</v>
      </c>
      <c r="D134" s="66">
        <v>0</v>
      </c>
      <c r="E134" s="66">
        <v>0</v>
      </c>
      <c r="F134" s="66">
        <v>0</v>
      </c>
      <c r="G134" s="66">
        <v>0</v>
      </c>
    </row>
    <row r="135" spans="1:7" x14ac:dyDescent="0.25">
      <c r="A135" s="70" t="s">
        <v>336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</row>
    <row r="136" spans="1:7" x14ac:dyDescent="0.25">
      <c r="A136" s="70" t="s">
        <v>337</v>
      </c>
      <c r="B136" s="66">
        <v>0</v>
      </c>
      <c r="C136" s="66">
        <v>0</v>
      </c>
      <c r="D136" s="66">
        <v>0</v>
      </c>
      <c r="E136" s="66">
        <v>0</v>
      </c>
      <c r="F136" s="66">
        <v>0</v>
      </c>
      <c r="G136" s="66">
        <v>0</v>
      </c>
    </row>
    <row r="137" spans="1:7" x14ac:dyDescent="0.25">
      <c r="A137" s="69" t="s">
        <v>338</v>
      </c>
      <c r="B137" s="66">
        <f>SUM(B138:B142,B144:B145)</f>
        <v>0</v>
      </c>
      <c r="C137" s="66">
        <f t="shared" ref="C137:G137" si="16">SUM(C138:C142,C144:C145)</f>
        <v>0</v>
      </c>
      <c r="D137" s="66">
        <f t="shared" si="16"/>
        <v>0</v>
      </c>
      <c r="E137" s="66">
        <f t="shared" si="16"/>
        <v>0</v>
      </c>
      <c r="F137" s="66">
        <f t="shared" si="16"/>
        <v>0</v>
      </c>
      <c r="G137" s="66">
        <f t="shared" si="16"/>
        <v>0</v>
      </c>
    </row>
    <row r="138" spans="1:7" x14ac:dyDescent="0.25">
      <c r="A138" s="70" t="s">
        <v>339</v>
      </c>
      <c r="B138" s="66">
        <v>0</v>
      </c>
      <c r="C138" s="66">
        <v>0</v>
      </c>
      <c r="D138" s="66">
        <v>0</v>
      </c>
      <c r="E138" s="66">
        <v>0</v>
      </c>
      <c r="F138" s="66">
        <v>0</v>
      </c>
      <c r="G138" s="66">
        <v>0</v>
      </c>
    </row>
    <row r="139" spans="1:7" x14ac:dyDescent="0.25">
      <c r="A139" s="70" t="s">
        <v>340</v>
      </c>
      <c r="B139" s="66">
        <v>0</v>
      </c>
      <c r="C139" s="66">
        <v>0</v>
      </c>
      <c r="D139" s="66">
        <v>0</v>
      </c>
      <c r="E139" s="66">
        <v>0</v>
      </c>
      <c r="F139" s="66">
        <v>0</v>
      </c>
      <c r="G139" s="66">
        <v>0</v>
      </c>
    </row>
    <row r="140" spans="1:7" x14ac:dyDescent="0.25">
      <c r="A140" s="70" t="s">
        <v>341</v>
      </c>
      <c r="B140" s="66">
        <v>0</v>
      </c>
      <c r="C140" s="66">
        <v>0</v>
      </c>
      <c r="D140" s="66">
        <v>0</v>
      </c>
      <c r="E140" s="66">
        <v>0</v>
      </c>
      <c r="F140" s="66">
        <v>0</v>
      </c>
      <c r="G140" s="66">
        <v>0</v>
      </c>
    </row>
    <row r="141" spans="1:7" x14ac:dyDescent="0.25">
      <c r="A141" s="70" t="s">
        <v>342</v>
      </c>
      <c r="B141" s="66">
        <v>0</v>
      </c>
      <c r="C141" s="66">
        <v>0</v>
      </c>
      <c r="D141" s="66">
        <v>0</v>
      </c>
      <c r="E141" s="66">
        <v>0</v>
      </c>
      <c r="F141" s="66">
        <v>0</v>
      </c>
      <c r="G141" s="66">
        <v>0</v>
      </c>
    </row>
    <row r="142" spans="1:7" x14ac:dyDescent="0.25">
      <c r="A142" s="70" t="s">
        <v>343</v>
      </c>
      <c r="B142" s="66">
        <v>0</v>
      </c>
      <c r="C142" s="66">
        <v>0</v>
      </c>
      <c r="D142" s="66">
        <v>0</v>
      </c>
      <c r="E142" s="66">
        <v>0</v>
      </c>
      <c r="F142" s="66">
        <v>0</v>
      </c>
      <c r="G142" s="66">
        <v>0</v>
      </c>
    </row>
    <row r="143" spans="1:7" x14ac:dyDescent="0.25">
      <c r="A143" s="70" t="s">
        <v>3301</v>
      </c>
      <c r="B143" s="66">
        <v>0</v>
      </c>
      <c r="C143" s="66">
        <v>0</v>
      </c>
      <c r="D143" s="66">
        <v>0</v>
      </c>
      <c r="E143" s="66">
        <v>0</v>
      </c>
      <c r="F143" s="66">
        <v>0</v>
      </c>
      <c r="G143" s="66">
        <v>0</v>
      </c>
    </row>
    <row r="144" spans="1:7" x14ac:dyDescent="0.25">
      <c r="A144" s="70" t="s">
        <v>345</v>
      </c>
      <c r="B144" s="66">
        <v>0</v>
      </c>
      <c r="C144" s="66">
        <v>0</v>
      </c>
      <c r="D144" s="66">
        <v>0</v>
      </c>
      <c r="E144" s="66">
        <v>0</v>
      </c>
      <c r="F144" s="66">
        <v>0</v>
      </c>
      <c r="G144" s="66">
        <v>0</v>
      </c>
    </row>
    <row r="145" spans="1:7" x14ac:dyDescent="0.25">
      <c r="A145" s="70" t="s">
        <v>346</v>
      </c>
      <c r="B145" s="66">
        <v>0</v>
      </c>
      <c r="C145" s="66">
        <v>0</v>
      </c>
      <c r="D145" s="66">
        <v>0</v>
      </c>
      <c r="E145" s="66">
        <v>0</v>
      </c>
      <c r="F145" s="66">
        <v>0</v>
      </c>
      <c r="G145" s="66">
        <v>0</v>
      </c>
    </row>
    <row r="146" spans="1:7" x14ac:dyDescent="0.25">
      <c r="A146" s="69" t="s">
        <v>347</v>
      </c>
      <c r="B146" s="66">
        <f>SUM(B147:B149)</f>
        <v>0</v>
      </c>
      <c r="C146" s="66">
        <f t="shared" ref="C146:G146" si="17">SUM(C147:C149)</f>
        <v>0</v>
      </c>
      <c r="D146" s="66">
        <f t="shared" si="17"/>
        <v>0</v>
      </c>
      <c r="E146" s="66">
        <f t="shared" si="17"/>
        <v>0</v>
      </c>
      <c r="F146" s="66">
        <f t="shared" si="17"/>
        <v>0</v>
      </c>
      <c r="G146" s="66">
        <f t="shared" si="17"/>
        <v>0</v>
      </c>
    </row>
    <row r="147" spans="1:7" x14ac:dyDescent="0.25">
      <c r="A147" s="70" t="s">
        <v>348</v>
      </c>
      <c r="B147" s="66">
        <v>0</v>
      </c>
      <c r="C147" s="66">
        <v>0</v>
      </c>
      <c r="D147" s="66">
        <v>0</v>
      </c>
      <c r="E147" s="66">
        <v>0</v>
      </c>
      <c r="F147" s="66">
        <v>0</v>
      </c>
      <c r="G147" s="66">
        <v>0</v>
      </c>
    </row>
    <row r="148" spans="1:7" x14ac:dyDescent="0.25">
      <c r="A148" s="70" t="s">
        <v>349</v>
      </c>
      <c r="B148" s="66">
        <v>0</v>
      </c>
      <c r="C148" s="66">
        <v>0</v>
      </c>
      <c r="D148" s="66">
        <v>0</v>
      </c>
      <c r="E148" s="66">
        <v>0</v>
      </c>
      <c r="F148" s="66">
        <v>0</v>
      </c>
      <c r="G148" s="66">
        <v>0</v>
      </c>
    </row>
    <row r="149" spans="1:7" x14ac:dyDescent="0.25">
      <c r="A149" s="70" t="s">
        <v>350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</row>
    <row r="150" spans="1:7" x14ac:dyDescent="0.25">
      <c r="A150" s="69" t="s">
        <v>351</v>
      </c>
      <c r="B150" s="66">
        <f>SUM(B151:B157)</f>
        <v>0</v>
      </c>
      <c r="C150" s="66">
        <f t="shared" ref="C150:G150" si="18">SUM(C151:C157)</f>
        <v>0</v>
      </c>
      <c r="D150" s="66">
        <f t="shared" si="18"/>
        <v>0</v>
      </c>
      <c r="E150" s="66">
        <f t="shared" si="18"/>
        <v>0</v>
      </c>
      <c r="F150" s="66">
        <f t="shared" si="18"/>
        <v>0</v>
      </c>
      <c r="G150" s="66">
        <f t="shared" si="18"/>
        <v>0</v>
      </c>
    </row>
    <row r="151" spans="1:7" x14ac:dyDescent="0.25">
      <c r="A151" s="70" t="s">
        <v>352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</row>
    <row r="152" spans="1:7" x14ac:dyDescent="0.25">
      <c r="A152" s="70" t="s">
        <v>353</v>
      </c>
      <c r="B152" s="66">
        <v>0</v>
      </c>
      <c r="C152" s="66">
        <v>0</v>
      </c>
      <c r="D152" s="66">
        <v>0</v>
      </c>
      <c r="E152" s="66">
        <v>0</v>
      </c>
      <c r="F152" s="66">
        <v>0</v>
      </c>
      <c r="G152" s="66">
        <v>0</v>
      </c>
    </row>
    <row r="153" spans="1:7" x14ac:dyDescent="0.25">
      <c r="A153" s="70" t="s">
        <v>354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</row>
    <row r="154" spans="1:7" x14ac:dyDescent="0.25">
      <c r="A154" s="34" t="s">
        <v>355</v>
      </c>
      <c r="B154" s="66">
        <v>0</v>
      </c>
      <c r="C154" s="66">
        <v>0</v>
      </c>
      <c r="D154" s="66">
        <v>0</v>
      </c>
      <c r="E154" s="66">
        <v>0</v>
      </c>
      <c r="F154" s="66">
        <v>0</v>
      </c>
      <c r="G154" s="66">
        <v>0</v>
      </c>
    </row>
    <row r="155" spans="1:7" x14ac:dyDescent="0.25">
      <c r="A155" s="70" t="s">
        <v>356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</row>
    <row r="156" spans="1:7" x14ac:dyDescent="0.25">
      <c r="A156" s="70" t="s">
        <v>357</v>
      </c>
      <c r="B156" s="66">
        <v>0</v>
      </c>
      <c r="C156" s="66">
        <v>0</v>
      </c>
      <c r="D156" s="66">
        <v>0</v>
      </c>
      <c r="E156" s="66">
        <v>0</v>
      </c>
      <c r="F156" s="66">
        <v>0</v>
      </c>
      <c r="G156" s="66">
        <v>0</v>
      </c>
    </row>
    <row r="157" spans="1:7" x14ac:dyDescent="0.25">
      <c r="A157" s="70" t="s">
        <v>358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</row>
    <row r="158" spans="1:7" x14ac:dyDescent="0.25">
      <c r="A158" s="35"/>
      <c r="B158" s="67"/>
      <c r="C158" s="67"/>
      <c r="D158" s="67"/>
      <c r="E158" s="67"/>
      <c r="F158" s="67"/>
      <c r="G158" s="67"/>
    </row>
    <row r="159" spans="1:7" x14ac:dyDescent="0.25">
      <c r="A159" s="36" t="s">
        <v>360</v>
      </c>
      <c r="B159" s="65">
        <f>B9+B84</f>
        <v>117162740.00000001</v>
      </c>
      <c r="C159" s="65">
        <f>C9+C84</f>
        <v>0</v>
      </c>
      <c r="D159" s="65">
        <f t="shared" ref="C159:G159" si="19">D9+D84</f>
        <v>117162740.00000001</v>
      </c>
      <c r="E159" s="65">
        <f t="shared" si="19"/>
        <v>24293940.260000002</v>
      </c>
      <c r="F159" s="65">
        <f t="shared" si="19"/>
        <v>24293940.260000002</v>
      </c>
      <c r="G159" s="65">
        <f t="shared" si="19"/>
        <v>92868799.739999995</v>
      </c>
    </row>
    <row r="160" spans="1:7" x14ac:dyDescent="0.25">
      <c r="A160" s="49"/>
      <c r="B160" s="5"/>
      <c r="C160" s="5"/>
      <c r="D160" s="5"/>
      <c r="E160" s="5"/>
      <c r="F160" s="5"/>
      <c r="G160" s="5"/>
    </row>
    <row r="161" ht="14.25" hidden="1" x14ac:dyDescent="0.45"/>
  </sheetData>
  <sheetProtection algorithmName="SHA-512" hashValue="6hlCXoVXh6Jl4wAiKUNPRqWu1B/q4T9Mm4a5QElIQLK8lKPYWU/9n030KYeQ4+eBEbvE3OkISupGdVv81VYEVw==" saltValue="E8tptkvB8m2sDC/qw0Z3pQ==" spinCount="100000" sheet="1" objects="1" scenarios="1"/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 xr:uid="{00000000-0002-0000-0D00-000000000000}">
      <formula1>-1.79769313486231E+100</formula1>
      <formula2>1.79769313486231E+100</formula2>
    </dataValidation>
  </dataValidations>
  <printOptions horizontalCentered="1"/>
  <pageMargins left="0.19685039370078741" right="0.19685039370078741" top="0.35433070866141736" bottom="0.35433070866141736" header="0.31496062992125984" footer="0.31496062992125984"/>
  <pageSetup paperSize="9" scale="4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Y150"/>
  <sheetViews>
    <sheetView topLeftCell="A112" workbookViewId="0">
      <selection activeCell="L135" sqref="L1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6,1,1,0,0,0,0</v>
      </c>
      <c r="B2">
        <v>6</v>
      </c>
      <c r="C2">
        <v>1</v>
      </c>
      <c r="D2">
        <v>1</v>
      </c>
      <c r="I2" t="s">
        <v>711</v>
      </c>
      <c r="P2" s="13">
        <f>'Formato 6 a)'!B9</f>
        <v>0</v>
      </c>
      <c r="Q2" s="13">
        <f>'Formato 6 a)'!C9</f>
        <v>0</v>
      </c>
      <c r="R2" s="13">
        <f>'Formato 6 a)'!D9</f>
        <v>0</v>
      </c>
      <c r="S2" s="13">
        <f>'Formato 6 a)'!E9</f>
        <v>0</v>
      </c>
      <c r="T2" s="13">
        <f>'Formato 6 a)'!F9</f>
        <v>0</v>
      </c>
      <c r="U2" s="13">
        <f>'Formato 6 a)'!G9</f>
        <v>0</v>
      </c>
    </row>
    <row r="3" spans="1:25" ht="14.25" x14ac:dyDescent="0.45">
      <c r="A3" t="str">
        <f t="shared" ref="A3:A63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6,1,1,1,0,0,0</v>
      </c>
      <c r="B3">
        <v>6</v>
      </c>
      <c r="C3">
        <v>1</v>
      </c>
      <c r="D3">
        <v>1</v>
      </c>
      <c r="E3">
        <v>1</v>
      </c>
      <c r="J3" t="s">
        <v>3151</v>
      </c>
      <c r="P3" s="13">
        <f>'Formato 6 a)'!B10</f>
        <v>0</v>
      </c>
      <c r="Q3" s="13">
        <f>'Formato 6 a)'!C10</f>
        <v>0</v>
      </c>
      <c r="R3" s="13">
        <f>'Formato 6 a)'!D10</f>
        <v>0</v>
      </c>
      <c r="S3" s="13">
        <f>'Formato 6 a)'!E10</f>
        <v>0</v>
      </c>
      <c r="T3" s="13">
        <f>'Formato 6 a)'!F10</f>
        <v>0</v>
      </c>
      <c r="U3" s="13">
        <f>'Formato 6 a)'!G10</f>
        <v>0</v>
      </c>
      <c r="V3" s="13"/>
    </row>
    <row r="4" spans="1:25" x14ac:dyDescent="0.25">
      <c r="A4" t="str">
        <f t="shared" si="0"/>
        <v>6,1,1,1,1,0,0</v>
      </c>
      <c r="B4">
        <v>6</v>
      </c>
      <c r="C4">
        <v>1</v>
      </c>
      <c r="D4">
        <v>1</v>
      </c>
      <c r="E4">
        <v>1</v>
      </c>
      <c r="F4">
        <v>1</v>
      </c>
      <c r="K4" t="s">
        <v>3152</v>
      </c>
      <c r="P4" s="13">
        <f>'Formato 6 a)'!B11</f>
        <v>0</v>
      </c>
      <c r="Q4" s="13">
        <f>'Formato 6 a)'!C11</f>
        <v>0</v>
      </c>
      <c r="R4" s="13">
        <f>'Formato 6 a)'!D11</f>
        <v>0</v>
      </c>
      <c r="S4" s="13">
        <f>'Formato 6 a)'!E11</f>
        <v>0</v>
      </c>
      <c r="T4" s="13">
        <f>'Formato 6 a)'!F11</f>
        <v>0</v>
      </c>
      <c r="U4" s="13">
        <f>'Formato 6 a)'!G11</f>
        <v>0</v>
      </c>
      <c r="V4" s="13"/>
    </row>
    <row r="5" spans="1:25" x14ac:dyDescent="0.25">
      <c r="A5" t="str">
        <f t="shared" si="0"/>
        <v>6,1,1,1,2,0,0</v>
      </c>
      <c r="B5">
        <v>6</v>
      </c>
      <c r="C5">
        <v>1</v>
      </c>
      <c r="D5">
        <v>1</v>
      </c>
      <c r="E5">
        <v>1</v>
      </c>
      <c r="F5">
        <v>2</v>
      </c>
      <c r="K5" t="s">
        <v>3153</v>
      </c>
      <c r="P5" s="13">
        <f>'Formato 6 a)'!B12</f>
        <v>0</v>
      </c>
      <c r="Q5" s="13">
        <f>'Formato 6 a)'!C12</f>
        <v>0</v>
      </c>
      <c r="R5" s="13">
        <f>'Formato 6 a)'!D12</f>
        <v>0</v>
      </c>
      <c r="S5" s="13">
        <f>'Formato 6 a)'!E12</f>
        <v>0</v>
      </c>
      <c r="T5" s="13">
        <f>'Formato 6 a)'!F12</f>
        <v>0</v>
      </c>
      <c r="U5" s="13">
        <f>'Formato 6 a)'!G12</f>
        <v>0</v>
      </c>
      <c r="V5" s="13"/>
    </row>
    <row r="6" spans="1:25" ht="14.25" x14ac:dyDescent="0.45">
      <c r="A6" t="str">
        <f t="shared" si="0"/>
        <v>6,1,1,1,3,0,0</v>
      </c>
      <c r="B6">
        <v>6</v>
      </c>
      <c r="C6">
        <v>1</v>
      </c>
      <c r="D6">
        <v>1</v>
      </c>
      <c r="E6">
        <v>1</v>
      </c>
      <c r="F6">
        <v>3</v>
      </c>
      <c r="K6" t="s">
        <v>3154</v>
      </c>
      <c r="P6" s="13">
        <f>'Formato 6 a)'!B13</f>
        <v>0</v>
      </c>
      <c r="Q6" s="13">
        <f>'Formato 6 a)'!C13</f>
        <v>0</v>
      </c>
      <c r="R6" s="13">
        <f>'Formato 6 a)'!D13</f>
        <v>0</v>
      </c>
      <c r="S6" s="13">
        <f>'Formato 6 a)'!E13</f>
        <v>0</v>
      </c>
      <c r="T6" s="13">
        <f>'Formato 6 a)'!F13</f>
        <v>0</v>
      </c>
      <c r="U6" s="13">
        <f>'Formato 6 a)'!G13</f>
        <v>0</v>
      </c>
      <c r="V6" s="13"/>
    </row>
    <row r="7" spans="1:25" ht="14.25" x14ac:dyDescent="0.45">
      <c r="A7" t="str">
        <f t="shared" si="0"/>
        <v>6,1,1,1,4,0,0</v>
      </c>
      <c r="B7">
        <v>6</v>
      </c>
      <c r="C7">
        <v>1</v>
      </c>
      <c r="D7">
        <v>1</v>
      </c>
      <c r="E7">
        <v>1</v>
      </c>
      <c r="F7">
        <v>4</v>
      </c>
      <c r="K7" t="s">
        <v>3155</v>
      </c>
      <c r="P7" s="13">
        <f>'Formato 6 a)'!B14</f>
        <v>0</v>
      </c>
      <c r="Q7" s="13">
        <f>'Formato 6 a)'!C14</f>
        <v>0</v>
      </c>
      <c r="R7" s="13">
        <f>'Formato 6 a)'!D14</f>
        <v>0</v>
      </c>
      <c r="S7" s="13">
        <f>'Formato 6 a)'!E14</f>
        <v>0</v>
      </c>
      <c r="T7" s="13">
        <f>'Formato 6 a)'!F14</f>
        <v>0</v>
      </c>
      <c r="U7" s="13">
        <f>'Formato 6 a)'!G14</f>
        <v>0</v>
      </c>
      <c r="V7" s="13"/>
      <c r="W7" s="13"/>
      <c r="X7" s="13"/>
      <c r="Y7" s="13"/>
    </row>
    <row r="8" spans="1:25" x14ac:dyDescent="0.25">
      <c r="A8" t="str">
        <f t="shared" si="0"/>
        <v>6,1,1,1,5,0,0</v>
      </c>
      <c r="B8">
        <v>6</v>
      </c>
      <c r="C8">
        <v>1</v>
      </c>
      <c r="D8">
        <v>1</v>
      </c>
      <c r="E8">
        <v>1</v>
      </c>
      <c r="F8">
        <v>5</v>
      </c>
      <c r="K8" t="s">
        <v>3156</v>
      </c>
      <c r="P8" s="13">
        <f>'Formato 6 a)'!B15</f>
        <v>0</v>
      </c>
      <c r="Q8" s="13">
        <f>'Formato 6 a)'!C15</f>
        <v>0</v>
      </c>
      <c r="R8" s="13">
        <f>'Formato 6 a)'!D15</f>
        <v>0</v>
      </c>
      <c r="S8" s="13">
        <f>'Formato 6 a)'!E15</f>
        <v>0</v>
      </c>
      <c r="T8" s="13">
        <f>'Formato 6 a)'!F15</f>
        <v>0</v>
      </c>
      <c r="U8" s="13">
        <f>'Formato 6 a)'!G15</f>
        <v>0</v>
      </c>
    </row>
    <row r="9" spans="1:25" ht="14.25" x14ac:dyDescent="0.45">
      <c r="A9" t="str">
        <f t="shared" si="0"/>
        <v>6,1,1,1,6,0,0</v>
      </c>
      <c r="B9">
        <v>6</v>
      </c>
      <c r="C9">
        <v>1</v>
      </c>
      <c r="D9">
        <v>1</v>
      </c>
      <c r="E9">
        <v>1</v>
      </c>
      <c r="F9">
        <v>6</v>
      </c>
      <c r="K9" t="s">
        <v>3157</v>
      </c>
      <c r="P9" s="13">
        <f>'Formato 6 a)'!B16</f>
        <v>0</v>
      </c>
      <c r="Q9" s="13">
        <f>'Formato 6 a)'!C16</f>
        <v>0</v>
      </c>
      <c r="R9" s="13">
        <f>'Formato 6 a)'!D16</f>
        <v>0</v>
      </c>
      <c r="S9" s="13">
        <f>'Formato 6 a)'!E16</f>
        <v>0</v>
      </c>
      <c r="T9" s="13">
        <f>'Formato 6 a)'!F16</f>
        <v>0</v>
      </c>
      <c r="U9" s="13">
        <f>'Formato 6 a)'!G16</f>
        <v>0</v>
      </c>
    </row>
    <row r="10" spans="1:25" x14ac:dyDescent="0.25">
      <c r="A10" t="str">
        <f t="shared" si="0"/>
        <v>6,1,1,1,7,0,0</v>
      </c>
      <c r="B10">
        <v>6</v>
      </c>
      <c r="C10">
        <v>1</v>
      </c>
      <c r="D10">
        <v>1</v>
      </c>
      <c r="E10">
        <v>1</v>
      </c>
      <c r="F10">
        <v>7</v>
      </c>
      <c r="K10" t="s">
        <v>3158</v>
      </c>
      <c r="P10" s="13">
        <f>'Formato 6 a)'!B17</f>
        <v>0</v>
      </c>
      <c r="Q10" s="13">
        <f>'Formato 6 a)'!C17</f>
        <v>0</v>
      </c>
      <c r="R10" s="13">
        <f>'Formato 6 a)'!D17</f>
        <v>0</v>
      </c>
      <c r="S10" s="13">
        <f>'Formato 6 a)'!E17</f>
        <v>0</v>
      </c>
      <c r="T10" s="13">
        <f>'Formato 6 a)'!F17</f>
        <v>0</v>
      </c>
      <c r="U10" s="13">
        <f>'Formato 6 a)'!G17</f>
        <v>0</v>
      </c>
    </row>
    <row r="11" spans="1:25" ht="14.25" x14ac:dyDescent="0.45">
      <c r="A11" t="str">
        <f t="shared" si="0"/>
        <v>6,1,1,2,0,0,0</v>
      </c>
      <c r="B11">
        <v>6</v>
      </c>
      <c r="C11">
        <v>1</v>
      </c>
      <c r="D11">
        <v>1</v>
      </c>
      <c r="E11">
        <v>2</v>
      </c>
      <c r="J11" t="s">
        <v>3159</v>
      </c>
      <c r="P11" s="13">
        <f>'Formato 6 a)'!B18</f>
        <v>0</v>
      </c>
      <c r="Q11" s="13">
        <f>'Formato 6 a)'!C18</f>
        <v>0</v>
      </c>
      <c r="R11" s="13">
        <f>'Formato 6 a)'!D18</f>
        <v>0</v>
      </c>
      <c r="S11" s="13">
        <f>'Formato 6 a)'!E18</f>
        <v>0</v>
      </c>
      <c r="T11" s="13">
        <f>'Formato 6 a)'!F18</f>
        <v>0</v>
      </c>
      <c r="U11" s="13">
        <f>'Formato 6 a)'!G18</f>
        <v>0</v>
      </c>
    </row>
    <row r="12" spans="1:25" x14ac:dyDescent="0.25">
      <c r="A12" t="str">
        <f t="shared" si="0"/>
        <v>6,1,1,2,1,0,0</v>
      </c>
      <c r="B12">
        <v>6</v>
      </c>
      <c r="C12">
        <v>1</v>
      </c>
      <c r="D12">
        <v>1</v>
      </c>
      <c r="E12">
        <v>2</v>
      </c>
      <c r="F12">
        <v>1</v>
      </c>
      <c r="K12" t="s">
        <v>3160</v>
      </c>
      <c r="P12" s="13">
        <f>'Formato 6 a)'!B19</f>
        <v>0</v>
      </c>
      <c r="Q12" s="13">
        <f>'Formato 6 a)'!C19</f>
        <v>0</v>
      </c>
      <c r="R12" s="13">
        <f>'Formato 6 a)'!D19</f>
        <v>0</v>
      </c>
      <c r="S12" s="13">
        <f>'Formato 6 a)'!E19</f>
        <v>0</v>
      </c>
      <c r="T12" s="13">
        <f>'Formato 6 a)'!F19</f>
        <v>0</v>
      </c>
      <c r="U12" s="13">
        <f>'Formato 6 a)'!G19</f>
        <v>0</v>
      </c>
    </row>
    <row r="13" spans="1:25" ht="14.25" x14ac:dyDescent="0.45">
      <c r="A13" t="str">
        <f t="shared" si="0"/>
        <v>6,1,1,2,2,0,0</v>
      </c>
      <c r="B13">
        <v>6</v>
      </c>
      <c r="C13">
        <v>1</v>
      </c>
      <c r="D13">
        <v>1</v>
      </c>
      <c r="E13">
        <v>2</v>
      </c>
      <c r="F13">
        <v>2</v>
      </c>
      <c r="K13" t="s">
        <v>3161</v>
      </c>
      <c r="P13" s="13">
        <f>'Formato 6 a)'!B20</f>
        <v>0</v>
      </c>
      <c r="Q13" s="13">
        <f>'Formato 6 a)'!C20</f>
        <v>0</v>
      </c>
      <c r="R13" s="13">
        <f>'Formato 6 a)'!D20</f>
        <v>0</v>
      </c>
      <c r="S13" s="13">
        <f>'Formato 6 a)'!E20</f>
        <v>0</v>
      </c>
      <c r="T13" s="13">
        <f>'Formato 6 a)'!F20</f>
        <v>0</v>
      </c>
      <c r="U13" s="13">
        <f>'Formato 6 a)'!G20</f>
        <v>0</v>
      </c>
    </row>
    <row r="14" spans="1:25" x14ac:dyDescent="0.25">
      <c r="A14" t="str">
        <f t="shared" si="0"/>
        <v>6,1,1,2,3,0,0</v>
      </c>
      <c r="B14">
        <v>6</v>
      </c>
      <c r="C14">
        <v>1</v>
      </c>
      <c r="D14">
        <v>1</v>
      </c>
      <c r="E14">
        <v>2</v>
      </c>
      <c r="F14">
        <v>3</v>
      </c>
      <c r="K14" t="s">
        <v>3162</v>
      </c>
      <c r="P14" s="13">
        <f>'Formato 6 a)'!B21</f>
        <v>0</v>
      </c>
      <c r="Q14" s="13">
        <f>'Formato 6 a)'!C21</f>
        <v>0</v>
      </c>
      <c r="R14" s="13">
        <f>'Formato 6 a)'!D21</f>
        <v>0</v>
      </c>
      <c r="S14" s="13">
        <f>'Formato 6 a)'!E21</f>
        <v>0</v>
      </c>
      <c r="T14" s="13">
        <f>'Formato 6 a)'!F21</f>
        <v>0</v>
      </c>
      <c r="U14" s="13">
        <f>'Formato 6 a)'!G21</f>
        <v>0</v>
      </c>
    </row>
    <row r="15" spans="1:25" x14ac:dyDescent="0.25">
      <c r="A15" t="str">
        <f t="shared" si="0"/>
        <v>6,1,1,2,4,0,0</v>
      </c>
      <c r="B15">
        <v>6</v>
      </c>
      <c r="C15">
        <v>1</v>
      </c>
      <c r="D15">
        <v>1</v>
      </c>
      <c r="E15">
        <v>2</v>
      </c>
      <c r="F15">
        <v>4</v>
      </c>
      <c r="K15" t="s">
        <v>3163</v>
      </c>
      <c r="P15" s="13">
        <f>'Formato 6 a)'!B22</f>
        <v>0</v>
      </c>
      <c r="Q15" s="13">
        <f>'Formato 6 a)'!C22</f>
        <v>0</v>
      </c>
      <c r="R15" s="13">
        <f>'Formato 6 a)'!D22</f>
        <v>0</v>
      </c>
      <c r="S15" s="13">
        <f>'Formato 6 a)'!E22</f>
        <v>0</v>
      </c>
      <c r="T15" s="13">
        <f>'Formato 6 a)'!F22</f>
        <v>0</v>
      </c>
      <c r="U15" s="13">
        <f>'Formato 6 a)'!G22</f>
        <v>0</v>
      </c>
    </row>
    <row r="16" spans="1:25" x14ac:dyDescent="0.25">
      <c r="A16" t="str">
        <f t="shared" si="0"/>
        <v>6,1,1,2,5,0,0</v>
      </c>
      <c r="B16">
        <v>6</v>
      </c>
      <c r="C16">
        <v>1</v>
      </c>
      <c r="D16">
        <v>1</v>
      </c>
      <c r="E16">
        <v>2</v>
      </c>
      <c r="F16">
        <v>5</v>
      </c>
      <c r="K16" t="s">
        <v>3164</v>
      </c>
      <c r="P16" s="13">
        <f>'Formato 6 a)'!B23</f>
        <v>0</v>
      </c>
      <c r="Q16" s="13">
        <f>'Formato 6 a)'!C23</f>
        <v>0</v>
      </c>
      <c r="R16" s="13">
        <f>'Formato 6 a)'!D23</f>
        <v>0</v>
      </c>
      <c r="S16" s="13">
        <f>'Formato 6 a)'!E23</f>
        <v>0</v>
      </c>
      <c r="T16" s="13">
        <f>'Formato 6 a)'!F23</f>
        <v>0</v>
      </c>
      <c r="U16" s="13">
        <f>'Formato 6 a)'!G23</f>
        <v>0</v>
      </c>
    </row>
    <row r="17" spans="1:21" ht="14.25" x14ac:dyDescent="0.45">
      <c r="A17" t="str">
        <f t="shared" si="0"/>
        <v>6,1,1,2,6,0,0</v>
      </c>
      <c r="B17">
        <v>6</v>
      </c>
      <c r="C17">
        <v>1</v>
      </c>
      <c r="D17">
        <v>1</v>
      </c>
      <c r="E17">
        <v>2</v>
      </c>
      <c r="F17">
        <v>6</v>
      </c>
      <c r="K17" t="s">
        <v>3165</v>
      </c>
      <c r="P17" s="13">
        <f>'Formato 6 a)'!B24</f>
        <v>0</v>
      </c>
      <c r="Q17" s="13">
        <f>'Formato 6 a)'!C24</f>
        <v>0</v>
      </c>
      <c r="R17" s="13">
        <f>'Formato 6 a)'!D24</f>
        <v>0</v>
      </c>
      <c r="S17" s="13">
        <f>'Formato 6 a)'!E24</f>
        <v>0</v>
      </c>
      <c r="T17" s="13">
        <f>'Formato 6 a)'!F24</f>
        <v>0</v>
      </c>
      <c r="U17" s="13">
        <f>'Formato 6 a)'!G24</f>
        <v>0</v>
      </c>
    </row>
    <row r="18" spans="1:21" x14ac:dyDescent="0.25">
      <c r="A18" t="str">
        <f t="shared" si="0"/>
        <v>6,1,1,2,7,0,0</v>
      </c>
      <c r="B18">
        <v>6</v>
      </c>
      <c r="C18">
        <v>1</v>
      </c>
      <c r="D18">
        <v>1</v>
      </c>
      <c r="E18">
        <v>2</v>
      </c>
      <c r="F18">
        <v>7</v>
      </c>
      <c r="K18" t="s">
        <v>3166</v>
      </c>
      <c r="P18" s="13">
        <f>'Formato 6 a)'!B25</f>
        <v>0</v>
      </c>
      <c r="Q18" s="13">
        <f>'Formato 6 a)'!C25</f>
        <v>0</v>
      </c>
      <c r="R18" s="13">
        <f>'Formato 6 a)'!D25</f>
        <v>0</v>
      </c>
      <c r="S18" s="13">
        <f>'Formato 6 a)'!E25</f>
        <v>0</v>
      </c>
      <c r="T18" s="13">
        <f>'Formato 6 a)'!F25</f>
        <v>0</v>
      </c>
      <c r="U18" s="13">
        <f>'Formato 6 a)'!G25</f>
        <v>0</v>
      </c>
    </row>
    <row r="19" spans="1:21" ht="14.25" x14ac:dyDescent="0.45">
      <c r="A19" t="str">
        <f t="shared" si="0"/>
        <v>6,1,1,2,8,0,0</v>
      </c>
      <c r="B19">
        <v>6</v>
      </c>
      <c r="C19">
        <v>1</v>
      </c>
      <c r="D19">
        <v>1</v>
      </c>
      <c r="E19">
        <v>2</v>
      </c>
      <c r="F19">
        <v>8</v>
      </c>
      <c r="K19" t="s">
        <v>3167</v>
      </c>
      <c r="P19" s="13">
        <f>'Formato 6 a)'!B26</f>
        <v>0</v>
      </c>
      <c r="Q19" s="13">
        <f>'Formato 6 a)'!C26</f>
        <v>0</v>
      </c>
      <c r="R19" s="13">
        <f>'Formato 6 a)'!D26</f>
        <v>0</v>
      </c>
      <c r="S19" s="13">
        <f>'Formato 6 a)'!E26</f>
        <v>0</v>
      </c>
      <c r="T19" s="13">
        <f>'Formato 6 a)'!F26</f>
        <v>0</v>
      </c>
      <c r="U19" s="13">
        <f>'Formato 6 a)'!G26</f>
        <v>0</v>
      </c>
    </row>
    <row r="20" spans="1:21" ht="14.25" x14ac:dyDescent="0.45">
      <c r="A20" t="str">
        <f t="shared" si="0"/>
        <v>6,1,1,2,9,0,0</v>
      </c>
      <c r="B20">
        <v>6</v>
      </c>
      <c r="C20">
        <v>1</v>
      </c>
      <c r="D20">
        <v>1</v>
      </c>
      <c r="E20">
        <v>2</v>
      </c>
      <c r="F20">
        <v>9</v>
      </c>
      <c r="K20" t="s">
        <v>3168</v>
      </c>
      <c r="P20" s="13">
        <f>'Formato 6 a)'!B27</f>
        <v>0</v>
      </c>
      <c r="Q20" s="13">
        <f>'Formato 6 a)'!C27</f>
        <v>0</v>
      </c>
      <c r="R20" s="13">
        <f>'Formato 6 a)'!D27</f>
        <v>0</v>
      </c>
      <c r="S20" s="13">
        <f>'Formato 6 a)'!E27</f>
        <v>0</v>
      </c>
      <c r="T20" s="13">
        <f>'Formato 6 a)'!F27</f>
        <v>0</v>
      </c>
      <c r="U20" s="13">
        <f>'Formato 6 a)'!G27</f>
        <v>0</v>
      </c>
    </row>
    <row r="21" spans="1:21" ht="14.25" x14ac:dyDescent="0.45">
      <c r="A21" t="str">
        <f t="shared" si="0"/>
        <v>6,1,1,3,0,0,0</v>
      </c>
      <c r="B21">
        <v>6</v>
      </c>
      <c r="C21">
        <v>1</v>
      </c>
      <c r="D21">
        <v>1</v>
      </c>
      <c r="E21">
        <v>3</v>
      </c>
      <c r="J21" t="s">
        <v>3178</v>
      </c>
      <c r="P21" s="13">
        <f>'Formato 6 a)'!B28</f>
        <v>0</v>
      </c>
      <c r="Q21" s="13">
        <f>'Formato 6 a)'!C28</f>
        <v>0</v>
      </c>
      <c r="R21" s="13">
        <f>'Formato 6 a)'!D28</f>
        <v>0</v>
      </c>
      <c r="S21" s="13">
        <f>'Formato 6 a)'!E28</f>
        <v>0</v>
      </c>
      <c r="T21" s="13">
        <f>'Formato 6 a)'!F28</f>
        <v>0</v>
      </c>
      <c r="U21" s="13">
        <f>'Formato 6 a)'!G28</f>
        <v>0</v>
      </c>
    </row>
    <row r="22" spans="1:21" x14ac:dyDescent="0.25">
      <c r="A22" t="str">
        <f t="shared" si="0"/>
        <v>6,1,1,3,1,0,0</v>
      </c>
      <c r="B22">
        <v>6</v>
      </c>
      <c r="C22">
        <v>1</v>
      </c>
      <c r="D22">
        <v>1</v>
      </c>
      <c r="E22">
        <v>3</v>
      </c>
      <c r="F22">
        <v>1</v>
      </c>
      <c r="K22" t="s">
        <v>3169</v>
      </c>
      <c r="P22" s="13">
        <f>'Formato 6 a)'!B29</f>
        <v>0</v>
      </c>
      <c r="Q22" s="13">
        <f>'Formato 6 a)'!C29</f>
        <v>0</v>
      </c>
      <c r="R22" s="13">
        <f>'Formato 6 a)'!D29</f>
        <v>0</v>
      </c>
      <c r="S22" s="13">
        <f>'Formato 6 a)'!E29</f>
        <v>0</v>
      </c>
      <c r="T22" s="13">
        <f>'Formato 6 a)'!F29</f>
        <v>0</v>
      </c>
      <c r="U22" s="13">
        <f>'Formato 6 a)'!G29</f>
        <v>0</v>
      </c>
    </row>
    <row r="23" spans="1:21" ht="14.25" x14ac:dyDescent="0.45">
      <c r="A23" t="str">
        <f t="shared" si="0"/>
        <v>6,1,1,3,2,0,0</v>
      </c>
      <c r="B23">
        <v>6</v>
      </c>
      <c r="C23">
        <v>1</v>
      </c>
      <c r="D23">
        <v>1</v>
      </c>
      <c r="E23">
        <v>3</v>
      </c>
      <c r="F23">
        <v>2</v>
      </c>
      <c r="K23" t="s">
        <v>3170</v>
      </c>
      <c r="P23" s="13">
        <f>'Formato 6 a)'!B30</f>
        <v>0</v>
      </c>
      <c r="Q23" s="13">
        <f>'Formato 6 a)'!C30</f>
        <v>0</v>
      </c>
      <c r="R23" s="13">
        <f>'Formato 6 a)'!D30</f>
        <v>0</v>
      </c>
      <c r="S23" s="13">
        <f>'Formato 6 a)'!E30</f>
        <v>0</v>
      </c>
      <c r="T23" s="13">
        <f>'Formato 6 a)'!F30</f>
        <v>0</v>
      </c>
      <c r="U23" s="13">
        <f>'Formato 6 a)'!G30</f>
        <v>0</v>
      </c>
    </row>
    <row r="24" spans="1:21" x14ac:dyDescent="0.25">
      <c r="A24" t="str">
        <f t="shared" si="0"/>
        <v>6,1,1,3,3,0,0</v>
      </c>
      <c r="B24">
        <v>6</v>
      </c>
      <c r="C24">
        <v>1</v>
      </c>
      <c r="D24">
        <v>1</v>
      </c>
      <c r="E24">
        <v>3</v>
      </c>
      <c r="F24">
        <v>3</v>
      </c>
      <c r="K24" t="s">
        <v>3171</v>
      </c>
      <c r="P24" s="13">
        <f>'Formato 6 a)'!B31</f>
        <v>0</v>
      </c>
      <c r="Q24" s="13">
        <f>'Formato 6 a)'!C31</f>
        <v>0</v>
      </c>
      <c r="R24" s="13">
        <f>'Formato 6 a)'!D31</f>
        <v>0</v>
      </c>
      <c r="S24" s="13">
        <f>'Formato 6 a)'!E31</f>
        <v>0</v>
      </c>
      <c r="T24" s="13">
        <f>'Formato 6 a)'!F31</f>
        <v>0</v>
      </c>
      <c r="U24" s="13">
        <f>'Formato 6 a)'!G31</f>
        <v>0</v>
      </c>
    </row>
    <row r="25" spans="1:21" ht="14.25" x14ac:dyDescent="0.45">
      <c r="A25" t="str">
        <f t="shared" si="0"/>
        <v>6,1,1,3,4,0,0</v>
      </c>
      <c r="B25">
        <v>6</v>
      </c>
      <c r="C25">
        <v>1</v>
      </c>
      <c r="D25">
        <v>1</v>
      </c>
      <c r="E25">
        <v>3</v>
      </c>
      <c r="F25">
        <v>4</v>
      </c>
      <c r="K25" t="s">
        <v>3172</v>
      </c>
      <c r="P25" s="13">
        <f>'Formato 6 a)'!B32</f>
        <v>0</v>
      </c>
      <c r="Q25" s="13">
        <f>'Formato 6 a)'!C32</f>
        <v>0</v>
      </c>
      <c r="R25" s="13">
        <f>'Formato 6 a)'!D32</f>
        <v>0</v>
      </c>
      <c r="S25" s="13">
        <f>'Formato 6 a)'!E32</f>
        <v>0</v>
      </c>
      <c r="T25" s="13">
        <f>'Formato 6 a)'!F32</f>
        <v>0</v>
      </c>
      <c r="U25" s="13">
        <f>'Formato 6 a)'!G32</f>
        <v>0</v>
      </c>
    </row>
    <row r="26" spans="1:21" x14ac:dyDescent="0.25">
      <c r="A26" t="str">
        <f t="shared" si="0"/>
        <v>6,1,1,3,5,0,0</v>
      </c>
      <c r="B26">
        <v>6</v>
      </c>
      <c r="C26">
        <v>1</v>
      </c>
      <c r="D26">
        <v>1</v>
      </c>
      <c r="E26">
        <v>3</v>
      </c>
      <c r="F26">
        <v>5</v>
      </c>
      <c r="K26" t="s">
        <v>3173</v>
      </c>
      <c r="P26" s="13">
        <f>'Formato 6 a)'!B33</f>
        <v>0</v>
      </c>
      <c r="Q26" s="13">
        <f>'Formato 6 a)'!C33</f>
        <v>0</v>
      </c>
      <c r="R26" s="13">
        <f>'Formato 6 a)'!D33</f>
        <v>0</v>
      </c>
      <c r="S26" s="13">
        <f>'Formato 6 a)'!E33</f>
        <v>0</v>
      </c>
      <c r="T26" s="13">
        <f>'Formato 6 a)'!F33</f>
        <v>0</v>
      </c>
      <c r="U26" s="13">
        <f>'Formato 6 a)'!G33</f>
        <v>0</v>
      </c>
    </row>
    <row r="27" spans="1:21" x14ac:dyDescent="0.25">
      <c r="A27" t="str">
        <f t="shared" si="0"/>
        <v>6,1,1,3,6,0,0</v>
      </c>
      <c r="B27">
        <v>6</v>
      </c>
      <c r="C27">
        <v>1</v>
      </c>
      <c r="D27">
        <v>1</v>
      </c>
      <c r="E27">
        <v>3</v>
      </c>
      <c r="F27">
        <v>6</v>
      </c>
      <c r="K27" t="s">
        <v>3174</v>
      </c>
      <c r="P27" s="13">
        <f>'Formato 6 a)'!B34</f>
        <v>0</v>
      </c>
      <c r="Q27" s="13">
        <f>'Formato 6 a)'!C34</f>
        <v>0</v>
      </c>
      <c r="R27" s="13">
        <f>'Formato 6 a)'!D34</f>
        <v>0</v>
      </c>
      <c r="S27" s="13">
        <f>'Formato 6 a)'!E34</f>
        <v>0</v>
      </c>
      <c r="T27" s="13">
        <f>'Formato 6 a)'!F34</f>
        <v>0</v>
      </c>
      <c r="U27" s="13">
        <f>'Formato 6 a)'!G34</f>
        <v>0</v>
      </c>
    </row>
    <row r="28" spans="1:21" x14ac:dyDescent="0.25">
      <c r="A28" t="str">
        <f t="shared" si="0"/>
        <v>6,1,1,3,7,0,0</v>
      </c>
      <c r="B28">
        <v>6</v>
      </c>
      <c r="C28">
        <v>1</v>
      </c>
      <c r="D28">
        <v>1</v>
      </c>
      <c r="E28">
        <v>3</v>
      </c>
      <c r="F28">
        <v>7</v>
      </c>
      <c r="K28" t="s">
        <v>3175</v>
      </c>
      <c r="P28" s="13">
        <f>'Formato 6 a)'!B35</f>
        <v>0</v>
      </c>
      <c r="Q28" s="13">
        <f>'Formato 6 a)'!C35</f>
        <v>0</v>
      </c>
      <c r="R28" s="13">
        <f>'Formato 6 a)'!D35</f>
        <v>0</v>
      </c>
      <c r="S28" s="13">
        <f>'Formato 6 a)'!E35</f>
        <v>0</v>
      </c>
      <c r="T28" s="13">
        <f>'Formato 6 a)'!F35</f>
        <v>0</v>
      </c>
      <c r="U28" s="13">
        <f>'Formato 6 a)'!G35</f>
        <v>0</v>
      </c>
    </row>
    <row r="29" spans="1:21" ht="14.25" x14ac:dyDescent="0.45">
      <c r="A29" t="str">
        <f t="shared" si="0"/>
        <v>6,1,1,3,8,0,0</v>
      </c>
      <c r="B29">
        <v>6</v>
      </c>
      <c r="C29">
        <v>1</v>
      </c>
      <c r="D29">
        <v>1</v>
      </c>
      <c r="E29">
        <v>3</v>
      </c>
      <c r="F29">
        <v>8</v>
      </c>
      <c r="K29" t="s">
        <v>3176</v>
      </c>
      <c r="P29" s="13">
        <f>'Formato 6 a)'!B36</f>
        <v>0</v>
      </c>
      <c r="Q29" s="13">
        <f>'Formato 6 a)'!C36</f>
        <v>0</v>
      </c>
      <c r="R29" s="13">
        <f>'Formato 6 a)'!D36</f>
        <v>0</v>
      </c>
      <c r="S29" s="13">
        <f>'Formato 6 a)'!E36</f>
        <v>0</v>
      </c>
      <c r="T29" s="13">
        <f>'Formato 6 a)'!F36</f>
        <v>0</v>
      </c>
      <c r="U29" s="13">
        <f>'Formato 6 a)'!G36</f>
        <v>0</v>
      </c>
    </row>
    <row r="30" spans="1:21" ht="14.25" x14ac:dyDescent="0.45">
      <c r="A30" t="str">
        <f t="shared" si="0"/>
        <v>6,1,1,3,9,0,0</v>
      </c>
      <c r="B30">
        <v>6</v>
      </c>
      <c r="C30">
        <v>1</v>
      </c>
      <c r="D30">
        <v>1</v>
      </c>
      <c r="E30">
        <v>3</v>
      </c>
      <c r="F30">
        <v>9</v>
      </c>
      <c r="K30" t="s">
        <v>3177</v>
      </c>
      <c r="P30" s="13">
        <f>'Formato 6 a)'!B37</f>
        <v>0</v>
      </c>
      <c r="Q30" s="13">
        <f>'Formato 6 a)'!C37</f>
        <v>0</v>
      </c>
      <c r="R30" s="13">
        <f>'Formato 6 a)'!D37</f>
        <v>0</v>
      </c>
      <c r="S30" s="13">
        <f>'Formato 6 a)'!E37</f>
        <v>0</v>
      </c>
      <c r="T30" s="13">
        <f>'Formato 6 a)'!F37</f>
        <v>0</v>
      </c>
      <c r="U30" s="13">
        <f>'Formato 6 a)'!G37</f>
        <v>0</v>
      </c>
    </row>
    <row r="31" spans="1:21" ht="14.25" x14ac:dyDescent="0.45">
      <c r="A31" t="str">
        <f t="shared" si="0"/>
        <v>6,1,1,4,0,0,0</v>
      </c>
      <c r="B31">
        <v>6</v>
      </c>
      <c r="C31">
        <v>1</v>
      </c>
      <c r="D31">
        <v>1</v>
      </c>
      <c r="E31">
        <v>4</v>
      </c>
      <c r="J31" t="s">
        <v>3179</v>
      </c>
      <c r="P31" s="13">
        <f>'Formato 6 a)'!B38</f>
        <v>0</v>
      </c>
      <c r="Q31" s="13">
        <f>'Formato 6 a)'!C38</f>
        <v>0</v>
      </c>
      <c r="R31" s="13">
        <f>'Formato 6 a)'!D38</f>
        <v>0</v>
      </c>
      <c r="S31" s="13">
        <f>'Formato 6 a)'!E38</f>
        <v>0</v>
      </c>
      <c r="T31" s="13">
        <f>'Formato 6 a)'!F38</f>
        <v>0</v>
      </c>
      <c r="U31" s="13">
        <f>'Formato 6 a)'!G38</f>
        <v>0</v>
      </c>
    </row>
    <row r="32" spans="1:21" x14ac:dyDescent="0.25">
      <c r="A32" t="str">
        <f t="shared" si="0"/>
        <v>6,1,1,4,1,0,0</v>
      </c>
      <c r="B32">
        <v>6</v>
      </c>
      <c r="C32">
        <v>1</v>
      </c>
      <c r="D32">
        <v>1</v>
      </c>
      <c r="E32">
        <v>4</v>
      </c>
      <c r="F32">
        <v>1</v>
      </c>
      <c r="K32" t="s">
        <v>3180</v>
      </c>
      <c r="P32" s="13">
        <f>'Formato 6 a)'!B39</f>
        <v>0</v>
      </c>
      <c r="Q32" s="13">
        <f>'Formato 6 a)'!C39</f>
        <v>0</v>
      </c>
      <c r="R32" s="13">
        <f>'Formato 6 a)'!D39</f>
        <v>0</v>
      </c>
      <c r="S32" s="13">
        <f>'Formato 6 a)'!E39</f>
        <v>0</v>
      </c>
      <c r="T32" s="13">
        <f>'Formato 6 a)'!F39</f>
        <v>0</v>
      </c>
      <c r="U32" s="13">
        <f>'Formato 6 a)'!G39</f>
        <v>0</v>
      </c>
    </row>
    <row r="33" spans="1:21" x14ac:dyDescent="0.25">
      <c r="A33" t="str">
        <f t="shared" si="0"/>
        <v>6,1,1,4,2,0,0</v>
      </c>
      <c r="B33">
        <v>6</v>
      </c>
      <c r="C33">
        <v>1</v>
      </c>
      <c r="D33">
        <v>1</v>
      </c>
      <c r="E33">
        <v>4</v>
      </c>
      <c r="F33">
        <v>2</v>
      </c>
      <c r="K33" t="s">
        <v>3181</v>
      </c>
      <c r="P33" s="13">
        <f>'Formato 6 a)'!B40</f>
        <v>0</v>
      </c>
      <c r="Q33" s="13">
        <f>'Formato 6 a)'!C40</f>
        <v>0</v>
      </c>
      <c r="R33" s="13">
        <f>'Formato 6 a)'!D40</f>
        <v>0</v>
      </c>
      <c r="S33" s="13">
        <f>'Formato 6 a)'!E40</f>
        <v>0</v>
      </c>
      <c r="T33" s="13">
        <f>'Formato 6 a)'!F40</f>
        <v>0</v>
      </c>
      <c r="U33" s="13">
        <f>'Formato 6 a)'!G40</f>
        <v>0</v>
      </c>
    </row>
    <row r="34" spans="1:21" ht="14.25" x14ac:dyDescent="0.45">
      <c r="A34" t="str">
        <f t="shared" si="0"/>
        <v>6,1,1,4,3,0,0</v>
      </c>
      <c r="B34">
        <v>6</v>
      </c>
      <c r="C34">
        <v>1</v>
      </c>
      <c r="D34">
        <v>1</v>
      </c>
      <c r="E34">
        <v>4</v>
      </c>
      <c r="F34">
        <v>3</v>
      </c>
      <c r="K34" t="s">
        <v>3182</v>
      </c>
      <c r="P34" s="13">
        <f>'Formato 6 a)'!B41</f>
        <v>0</v>
      </c>
      <c r="Q34" s="13">
        <f>'Formato 6 a)'!C41</f>
        <v>0</v>
      </c>
      <c r="R34" s="13">
        <f>'Formato 6 a)'!D41</f>
        <v>0</v>
      </c>
      <c r="S34" s="13">
        <f>'Formato 6 a)'!E41</f>
        <v>0</v>
      </c>
      <c r="T34" s="13">
        <f>'Formato 6 a)'!F41</f>
        <v>0</v>
      </c>
      <c r="U34" s="13">
        <f>'Formato 6 a)'!G41</f>
        <v>0</v>
      </c>
    </row>
    <row r="35" spans="1:21" ht="14.25" x14ac:dyDescent="0.45">
      <c r="A35" t="str">
        <f t="shared" si="0"/>
        <v>6,1,1,4,4,0,0</v>
      </c>
      <c r="B35">
        <v>6</v>
      </c>
      <c r="C35">
        <v>1</v>
      </c>
      <c r="D35">
        <v>1</v>
      </c>
      <c r="E35">
        <v>4</v>
      </c>
      <c r="F35">
        <v>4</v>
      </c>
      <c r="K35" t="s">
        <v>3183</v>
      </c>
      <c r="P35" s="13">
        <f>'Formato 6 a)'!B42</f>
        <v>0</v>
      </c>
      <c r="Q35" s="13">
        <f>'Formato 6 a)'!C42</f>
        <v>0</v>
      </c>
      <c r="R35" s="13">
        <f>'Formato 6 a)'!D42</f>
        <v>0</v>
      </c>
      <c r="S35" s="13">
        <f>'Formato 6 a)'!E42</f>
        <v>0</v>
      </c>
      <c r="T35" s="13">
        <f>'Formato 6 a)'!F42</f>
        <v>0</v>
      </c>
      <c r="U35" s="13">
        <f>'Formato 6 a)'!G42</f>
        <v>0</v>
      </c>
    </row>
    <row r="36" spans="1:21" ht="14.25" x14ac:dyDescent="0.45">
      <c r="A36" t="str">
        <f t="shared" si="0"/>
        <v>6,1,1,4,5,0,0</v>
      </c>
      <c r="B36">
        <v>6</v>
      </c>
      <c r="C36">
        <v>1</v>
      </c>
      <c r="D36">
        <v>1</v>
      </c>
      <c r="E36">
        <v>4</v>
      </c>
      <c r="F36">
        <v>5</v>
      </c>
      <c r="K36" t="s">
        <v>3184</v>
      </c>
      <c r="P36" s="13">
        <f>'Formato 6 a)'!B43</f>
        <v>0</v>
      </c>
      <c r="Q36" s="13">
        <f>'Formato 6 a)'!C43</f>
        <v>0</v>
      </c>
      <c r="R36" s="13">
        <f>'Formato 6 a)'!D43</f>
        <v>0</v>
      </c>
      <c r="S36" s="13">
        <f>'Formato 6 a)'!E43</f>
        <v>0</v>
      </c>
      <c r="T36" s="13">
        <f>'Formato 6 a)'!F43</f>
        <v>0</v>
      </c>
      <c r="U36" s="13">
        <f>'Formato 6 a)'!G43</f>
        <v>0</v>
      </c>
    </row>
    <row r="37" spans="1:21" x14ac:dyDescent="0.25">
      <c r="A37" t="str">
        <f t="shared" si="0"/>
        <v>6,1,1,4,6,0,0</v>
      </c>
      <c r="B37">
        <v>6</v>
      </c>
      <c r="C37">
        <v>1</v>
      </c>
      <c r="D37">
        <v>1</v>
      </c>
      <c r="E37">
        <v>4</v>
      </c>
      <c r="F37">
        <v>6</v>
      </c>
      <c r="K37" t="s">
        <v>3185</v>
      </c>
      <c r="P37" s="13">
        <f>'Formato 6 a)'!B44</f>
        <v>0</v>
      </c>
      <c r="Q37" s="13">
        <f>'Formato 6 a)'!C44</f>
        <v>0</v>
      </c>
      <c r="R37" s="13">
        <f>'Formato 6 a)'!D44</f>
        <v>0</v>
      </c>
      <c r="S37" s="13">
        <f>'Formato 6 a)'!E44</f>
        <v>0</v>
      </c>
      <c r="T37" s="13">
        <f>'Formato 6 a)'!F44</f>
        <v>0</v>
      </c>
      <c r="U37" s="13">
        <f>'Formato 6 a)'!G44</f>
        <v>0</v>
      </c>
    </row>
    <row r="38" spans="1:21" ht="14.25" x14ac:dyDescent="0.45">
      <c r="A38" t="str">
        <f t="shared" si="0"/>
        <v>6,1,1,4,7,0,0</v>
      </c>
      <c r="B38">
        <v>6</v>
      </c>
      <c r="C38">
        <v>1</v>
      </c>
      <c r="D38">
        <v>1</v>
      </c>
      <c r="E38">
        <v>4</v>
      </c>
      <c r="F38">
        <v>7</v>
      </c>
      <c r="K38" t="s">
        <v>3186</v>
      </c>
      <c r="P38" s="13">
        <f>'Formato 6 a)'!B45</f>
        <v>0</v>
      </c>
      <c r="Q38" s="13">
        <f>'Formato 6 a)'!C45</f>
        <v>0</v>
      </c>
      <c r="R38" s="13">
        <f>'Formato 6 a)'!D45</f>
        <v>0</v>
      </c>
      <c r="S38" s="13">
        <f>'Formato 6 a)'!E45</f>
        <v>0</v>
      </c>
      <c r="T38" s="13">
        <f>'Formato 6 a)'!F45</f>
        <v>0</v>
      </c>
      <c r="U38" s="13">
        <f>'Formato 6 a)'!G45</f>
        <v>0</v>
      </c>
    </row>
    <row r="39" spans="1:21" ht="14.25" x14ac:dyDescent="0.45">
      <c r="A39" t="str">
        <f t="shared" si="0"/>
        <v>6,1,1,4,8,0,0</v>
      </c>
      <c r="B39">
        <v>6</v>
      </c>
      <c r="C39">
        <v>1</v>
      </c>
      <c r="D39">
        <v>1</v>
      </c>
      <c r="E39">
        <v>4</v>
      </c>
      <c r="F39">
        <v>8</v>
      </c>
      <c r="K39" t="s">
        <v>3187</v>
      </c>
      <c r="P39" s="13">
        <f>'Formato 6 a)'!B46</f>
        <v>0</v>
      </c>
      <c r="Q39" s="13">
        <f>'Formato 6 a)'!C46</f>
        <v>0</v>
      </c>
      <c r="R39" s="13">
        <f>'Formato 6 a)'!D46</f>
        <v>0</v>
      </c>
      <c r="S39" s="13">
        <f>'Formato 6 a)'!E46</f>
        <v>0</v>
      </c>
      <c r="T39" s="13">
        <f>'Formato 6 a)'!F46</f>
        <v>0</v>
      </c>
      <c r="U39" s="13">
        <f>'Formato 6 a)'!G46</f>
        <v>0</v>
      </c>
    </row>
    <row r="40" spans="1:21" ht="14.25" x14ac:dyDescent="0.45">
      <c r="A40" t="str">
        <f t="shared" si="0"/>
        <v>6,1,1,4,9,0,0</v>
      </c>
      <c r="B40">
        <v>6</v>
      </c>
      <c r="C40">
        <v>1</v>
      </c>
      <c r="D40">
        <v>1</v>
      </c>
      <c r="E40">
        <v>4</v>
      </c>
      <c r="F40">
        <v>9</v>
      </c>
      <c r="K40" t="s">
        <v>3188</v>
      </c>
      <c r="P40" s="13">
        <f>'Formato 6 a)'!B47</f>
        <v>0</v>
      </c>
      <c r="Q40" s="13">
        <f>'Formato 6 a)'!C47</f>
        <v>0</v>
      </c>
      <c r="R40" s="13">
        <f>'Formato 6 a)'!D47</f>
        <v>0</v>
      </c>
      <c r="S40" s="13">
        <f>'Formato 6 a)'!E47</f>
        <v>0</v>
      </c>
      <c r="T40" s="13">
        <f>'Formato 6 a)'!F47</f>
        <v>0</v>
      </c>
      <c r="U40" s="13">
        <f>'Formato 6 a)'!G47</f>
        <v>0</v>
      </c>
    </row>
    <row r="41" spans="1:21" ht="14.25" x14ac:dyDescent="0.45">
      <c r="A41" t="str">
        <f t="shared" si="0"/>
        <v>6,1,1,5,0,0,0</v>
      </c>
      <c r="B41">
        <v>6</v>
      </c>
      <c r="C41">
        <v>1</v>
      </c>
      <c r="D41">
        <v>1</v>
      </c>
      <c r="E41">
        <v>5</v>
      </c>
      <c r="J41" t="s">
        <v>3198</v>
      </c>
      <c r="P41" s="13">
        <f>'Formato 6 a)'!B48</f>
        <v>0</v>
      </c>
      <c r="Q41" s="13">
        <f>'Formato 6 a)'!C48</f>
        <v>0</v>
      </c>
      <c r="R41" s="13">
        <f>'Formato 6 a)'!D48</f>
        <v>0</v>
      </c>
      <c r="S41" s="13">
        <f>'Formato 6 a)'!E48</f>
        <v>0</v>
      </c>
      <c r="T41" s="13">
        <f>'Formato 6 a)'!F48</f>
        <v>0</v>
      </c>
      <c r="U41" s="13">
        <f>'Formato 6 a)'!G48</f>
        <v>0</v>
      </c>
    </row>
    <row r="42" spans="1:21" x14ac:dyDescent="0.25">
      <c r="A42" t="str">
        <f t="shared" si="0"/>
        <v>6,1,1,5,1,0,0</v>
      </c>
      <c r="B42">
        <v>6</v>
      </c>
      <c r="C42">
        <v>1</v>
      </c>
      <c r="D42">
        <v>1</v>
      </c>
      <c r="E42">
        <v>5</v>
      </c>
      <c r="F42">
        <v>1</v>
      </c>
      <c r="K42" t="s">
        <v>3189</v>
      </c>
      <c r="P42" s="13">
        <f>'Formato 6 a)'!B49</f>
        <v>0</v>
      </c>
      <c r="Q42" s="13">
        <f>'Formato 6 a)'!C49</f>
        <v>0</v>
      </c>
      <c r="R42" s="13">
        <f>'Formato 6 a)'!D49</f>
        <v>0</v>
      </c>
      <c r="S42" s="13">
        <f>'Formato 6 a)'!E49</f>
        <v>0</v>
      </c>
      <c r="T42" s="13">
        <f>'Formato 6 a)'!F49</f>
        <v>0</v>
      </c>
      <c r="U42" s="13">
        <f>'Formato 6 a)'!G49</f>
        <v>0</v>
      </c>
    </row>
    <row r="43" spans="1:21" ht="14.25" x14ac:dyDescent="0.45">
      <c r="A43" t="str">
        <f t="shared" si="0"/>
        <v>6,1,1,5,2,0,0</v>
      </c>
      <c r="B43">
        <v>6</v>
      </c>
      <c r="C43">
        <v>1</v>
      </c>
      <c r="D43">
        <v>1</v>
      </c>
      <c r="E43">
        <v>5</v>
      </c>
      <c r="F43">
        <v>2</v>
      </c>
      <c r="K43" t="s">
        <v>3190</v>
      </c>
      <c r="P43" s="13">
        <f>'Formato 6 a)'!B50</f>
        <v>0</v>
      </c>
      <c r="Q43" s="13">
        <f>'Formato 6 a)'!C50</f>
        <v>0</v>
      </c>
      <c r="R43" s="13">
        <f>'Formato 6 a)'!D50</f>
        <v>0</v>
      </c>
      <c r="S43" s="13">
        <f>'Formato 6 a)'!E50</f>
        <v>0</v>
      </c>
      <c r="T43" s="13">
        <f>'Formato 6 a)'!F50</f>
        <v>0</v>
      </c>
      <c r="U43" s="13">
        <f>'Formato 6 a)'!G50</f>
        <v>0</v>
      </c>
    </row>
    <row r="44" spans="1:21" x14ac:dyDescent="0.25">
      <c r="A44" t="str">
        <f t="shared" si="0"/>
        <v>6,1,1,5,3,0,0</v>
      </c>
      <c r="B44">
        <v>6</v>
      </c>
      <c r="C44">
        <v>1</v>
      </c>
      <c r="D44">
        <v>1</v>
      </c>
      <c r="E44">
        <v>5</v>
      </c>
      <c r="F44">
        <v>3</v>
      </c>
      <c r="K44" t="s">
        <v>3191</v>
      </c>
      <c r="P44" s="13">
        <f>'Formato 6 a)'!B51</f>
        <v>0</v>
      </c>
      <c r="Q44" s="13">
        <f>'Formato 6 a)'!C51</f>
        <v>0</v>
      </c>
      <c r="R44" s="13">
        <f>'Formato 6 a)'!D51</f>
        <v>0</v>
      </c>
      <c r="S44" s="13">
        <f>'Formato 6 a)'!E51</f>
        <v>0</v>
      </c>
      <c r="T44" s="13">
        <f>'Formato 6 a)'!F51</f>
        <v>0</v>
      </c>
      <c r="U44" s="13">
        <f>'Formato 6 a)'!G51</f>
        <v>0</v>
      </c>
    </row>
    <row r="45" spans="1:21" x14ac:dyDescent="0.25">
      <c r="A45" t="str">
        <f t="shared" si="0"/>
        <v>6,1,1,5,4,0,0</v>
      </c>
      <c r="B45">
        <v>6</v>
      </c>
      <c r="C45">
        <v>1</v>
      </c>
      <c r="D45">
        <v>1</v>
      </c>
      <c r="E45">
        <v>5</v>
      </c>
      <c r="F45">
        <v>4</v>
      </c>
      <c r="K45" t="s">
        <v>3192</v>
      </c>
      <c r="P45" s="13">
        <f>'Formato 6 a)'!B52</f>
        <v>0</v>
      </c>
      <c r="Q45" s="13">
        <f>'Formato 6 a)'!C52</f>
        <v>0</v>
      </c>
      <c r="R45" s="13">
        <f>'Formato 6 a)'!D52</f>
        <v>0</v>
      </c>
      <c r="S45" s="13">
        <f>'Formato 6 a)'!E52</f>
        <v>0</v>
      </c>
      <c r="T45" s="13">
        <f>'Formato 6 a)'!F52</f>
        <v>0</v>
      </c>
      <c r="U45" s="13">
        <f>'Formato 6 a)'!G52</f>
        <v>0</v>
      </c>
    </row>
    <row r="46" spans="1:21" ht="14.25" x14ac:dyDescent="0.45">
      <c r="A46" t="str">
        <f t="shared" si="0"/>
        <v>6,1,1,5,5,0,0</v>
      </c>
      <c r="B46">
        <v>6</v>
      </c>
      <c r="C46">
        <v>1</v>
      </c>
      <c r="D46">
        <v>1</v>
      </c>
      <c r="E46">
        <v>5</v>
      </c>
      <c r="F46">
        <v>5</v>
      </c>
      <c r="K46" t="s">
        <v>3193</v>
      </c>
      <c r="P46" s="13">
        <f>'Formato 6 a)'!B53</f>
        <v>0</v>
      </c>
      <c r="Q46" s="13">
        <f>'Formato 6 a)'!C53</f>
        <v>0</v>
      </c>
      <c r="R46" s="13">
        <f>'Formato 6 a)'!D53</f>
        <v>0</v>
      </c>
      <c r="S46" s="13">
        <f>'Formato 6 a)'!E53</f>
        <v>0</v>
      </c>
      <c r="T46" s="13">
        <f>'Formato 6 a)'!F53</f>
        <v>0</v>
      </c>
      <c r="U46" s="13">
        <f>'Formato 6 a)'!G53</f>
        <v>0</v>
      </c>
    </row>
    <row r="47" spans="1:21" ht="14.25" x14ac:dyDescent="0.45">
      <c r="A47" t="str">
        <f t="shared" si="0"/>
        <v>6,1,1,5,6,0,0</v>
      </c>
      <c r="B47">
        <v>6</v>
      </c>
      <c r="C47">
        <v>1</v>
      </c>
      <c r="D47">
        <v>1</v>
      </c>
      <c r="E47">
        <v>5</v>
      </c>
      <c r="F47">
        <v>6</v>
      </c>
      <c r="K47" t="s">
        <v>3194</v>
      </c>
      <c r="P47" s="13">
        <f>'Formato 6 a)'!B54</f>
        <v>0</v>
      </c>
      <c r="Q47" s="13">
        <f>'Formato 6 a)'!C54</f>
        <v>0</v>
      </c>
      <c r="R47" s="13">
        <f>'Formato 6 a)'!D54</f>
        <v>0</v>
      </c>
      <c r="S47" s="13">
        <f>'Formato 6 a)'!E54</f>
        <v>0</v>
      </c>
      <c r="T47" s="13">
        <f>'Formato 6 a)'!F54</f>
        <v>0</v>
      </c>
      <c r="U47" s="13">
        <f>'Formato 6 a)'!G54</f>
        <v>0</v>
      </c>
    </row>
    <row r="48" spans="1:21" x14ac:dyDescent="0.25">
      <c r="A48" t="str">
        <f t="shared" si="0"/>
        <v>6,1,1,5,7,0,0</v>
      </c>
      <c r="B48">
        <v>6</v>
      </c>
      <c r="C48">
        <v>1</v>
      </c>
      <c r="D48">
        <v>1</v>
      </c>
      <c r="E48">
        <v>5</v>
      </c>
      <c r="F48">
        <v>7</v>
      </c>
      <c r="K48" t="s">
        <v>3195</v>
      </c>
      <c r="P48" s="13">
        <f>'Formato 6 a)'!B55</f>
        <v>0</v>
      </c>
      <c r="Q48" s="13">
        <f>'Formato 6 a)'!C55</f>
        <v>0</v>
      </c>
      <c r="R48" s="13">
        <f>'Formato 6 a)'!D55</f>
        <v>0</v>
      </c>
      <c r="S48" s="13">
        <f>'Formato 6 a)'!E55</f>
        <v>0</v>
      </c>
      <c r="T48" s="13">
        <f>'Formato 6 a)'!F55</f>
        <v>0</v>
      </c>
      <c r="U48" s="13">
        <f>'Formato 6 a)'!G55</f>
        <v>0</v>
      </c>
    </row>
    <row r="49" spans="1:21" ht="14.25" x14ac:dyDescent="0.45">
      <c r="A49" t="str">
        <f t="shared" si="0"/>
        <v>6,1,1,5,8,0,0</v>
      </c>
      <c r="B49">
        <v>6</v>
      </c>
      <c r="C49">
        <v>1</v>
      </c>
      <c r="D49">
        <v>1</v>
      </c>
      <c r="E49">
        <v>5</v>
      </c>
      <c r="F49">
        <v>8</v>
      </c>
      <c r="K49" t="s">
        <v>3196</v>
      </c>
      <c r="P49" s="13">
        <f>'Formato 6 a)'!B56</f>
        <v>0</v>
      </c>
      <c r="Q49" s="13">
        <f>'Formato 6 a)'!C56</f>
        <v>0</v>
      </c>
      <c r="R49" s="13">
        <f>'Formato 6 a)'!D56</f>
        <v>0</v>
      </c>
      <c r="S49" s="13">
        <f>'Formato 6 a)'!E56</f>
        <v>0</v>
      </c>
      <c r="T49" s="13">
        <f>'Formato 6 a)'!F56</f>
        <v>0</v>
      </c>
      <c r="U49" s="13">
        <f>'Formato 6 a)'!G56</f>
        <v>0</v>
      </c>
    </row>
    <row r="50" spans="1:21" ht="14.25" x14ac:dyDescent="0.45">
      <c r="A50" t="str">
        <f t="shared" si="0"/>
        <v>6,1,1,5,9,0,0</v>
      </c>
      <c r="B50">
        <v>6</v>
      </c>
      <c r="C50">
        <v>1</v>
      </c>
      <c r="D50">
        <v>1</v>
      </c>
      <c r="E50">
        <v>5</v>
      </c>
      <c r="F50">
        <v>9</v>
      </c>
      <c r="K50" t="s">
        <v>3197</v>
      </c>
      <c r="P50" s="13">
        <f>'Formato 6 a)'!B57</f>
        <v>0</v>
      </c>
      <c r="Q50" s="13">
        <f>'Formato 6 a)'!C57</f>
        <v>0</v>
      </c>
      <c r="R50" s="13">
        <f>'Formato 6 a)'!D57</f>
        <v>0</v>
      </c>
      <c r="S50" s="13">
        <f>'Formato 6 a)'!E57</f>
        <v>0</v>
      </c>
      <c r="T50" s="13">
        <f>'Formato 6 a)'!F57</f>
        <v>0</v>
      </c>
      <c r="U50" s="13">
        <f>'Formato 6 a)'!G57</f>
        <v>0</v>
      </c>
    </row>
    <row r="51" spans="1:21" x14ac:dyDescent="0.25">
      <c r="A51" t="str">
        <f t="shared" si="0"/>
        <v>6,1,1,6,0,0,0</v>
      </c>
      <c r="B51">
        <v>6</v>
      </c>
      <c r="C51">
        <v>1</v>
      </c>
      <c r="D51">
        <v>1</v>
      </c>
      <c r="E51">
        <v>6</v>
      </c>
      <c r="J51" t="s">
        <v>3199</v>
      </c>
      <c r="P51" s="13">
        <f>'Formato 6 a)'!B58</f>
        <v>0</v>
      </c>
      <c r="Q51" s="13">
        <f>'Formato 6 a)'!C58</f>
        <v>0</v>
      </c>
      <c r="R51" s="13">
        <f>'Formato 6 a)'!D58</f>
        <v>0</v>
      </c>
      <c r="S51" s="13">
        <f>'Formato 6 a)'!E58</f>
        <v>0</v>
      </c>
      <c r="T51" s="13">
        <f>'Formato 6 a)'!F58</f>
        <v>0</v>
      </c>
      <c r="U51" s="13">
        <f>'Formato 6 a)'!G58</f>
        <v>0</v>
      </c>
    </row>
    <row r="52" spans="1:21" x14ac:dyDescent="0.25">
      <c r="A52" t="str">
        <f t="shared" si="0"/>
        <v>6,1,1,6,1,0,0</v>
      </c>
      <c r="B52">
        <v>6</v>
      </c>
      <c r="C52">
        <v>1</v>
      </c>
      <c r="D52">
        <v>1</v>
      </c>
      <c r="E52">
        <v>6</v>
      </c>
      <c r="F52">
        <v>1</v>
      </c>
      <c r="K52" t="s">
        <v>3200</v>
      </c>
      <c r="P52" s="13">
        <f>'Formato 6 a)'!B59</f>
        <v>0</v>
      </c>
      <c r="Q52" s="13">
        <f>'Formato 6 a)'!C59</f>
        <v>0</v>
      </c>
      <c r="R52" s="13">
        <f>'Formato 6 a)'!D59</f>
        <v>0</v>
      </c>
      <c r="S52" s="13">
        <f>'Formato 6 a)'!E59</f>
        <v>0</v>
      </c>
      <c r="T52" s="13">
        <f>'Formato 6 a)'!F59</f>
        <v>0</v>
      </c>
      <c r="U52" s="13">
        <f>'Formato 6 a)'!G59</f>
        <v>0</v>
      </c>
    </row>
    <row r="53" spans="1:21" x14ac:dyDescent="0.25">
      <c r="A53" t="str">
        <f t="shared" si="0"/>
        <v>6,1,1,6,2,0,0</v>
      </c>
      <c r="B53">
        <v>6</v>
      </c>
      <c r="C53">
        <v>1</v>
      </c>
      <c r="D53">
        <v>1</v>
      </c>
      <c r="E53">
        <v>6</v>
      </c>
      <c r="F53">
        <v>2</v>
      </c>
      <c r="K53" t="s">
        <v>3201</v>
      </c>
      <c r="P53" s="13">
        <f>'Formato 6 a)'!B60</f>
        <v>0</v>
      </c>
      <c r="Q53" s="13">
        <f>'Formato 6 a)'!C60</f>
        <v>0</v>
      </c>
      <c r="R53" s="13">
        <f>'Formato 6 a)'!D60</f>
        <v>0</v>
      </c>
      <c r="S53" s="13">
        <f>'Formato 6 a)'!E60</f>
        <v>0</v>
      </c>
      <c r="T53" s="13">
        <f>'Formato 6 a)'!F60</f>
        <v>0</v>
      </c>
      <c r="U53" s="13">
        <f>'Formato 6 a)'!G60</f>
        <v>0</v>
      </c>
    </row>
    <row r="54" spans="1:21" ht="14.25" x14ac:dyDescent="0.45">
      <c r="A54" t="str">
        <f t="shared" si="0"/>
        <v>6,1,1,6,3,0,0</v>
      </c>
      <c r="B54">
        <v>6</v>
      </c>
      <c r="C54">
        <v>1</v>
      </c>
      <c r="D54">
        <v>1</v>
      </c>
      <c r="E54">
        <v>6</v>
      </c>
      <c r="F54">
        <v>3</v>
      </c>
      <c r="K54" t="s">
        <v>3202</v>
      </c>
      <c r="P54" s="13">
        <f>'Formato 6 a)'!B61</f>
        <v>0</v>
      </c>
      <c r="Q54" s="13">
        <f>'Formato 6 a)'!C61</f>
        <v>0</v>
      </c>
      <c r="R54" s="13">
        <f>'Formato 6 a)'!D61</f>
        <v>0</v>
      </c>
      <c r="S54" s="13">
        <f>'Formato 6 a)'!E61</f>
        <v>0</v>
      </c>
      <c r="T54" s="13">
        <f>'Formato 6 a)'!F61</f>
        <v>0</v>
      </c>
      <c r="U54" s="13">
        <f>'Formato 6 a)'!G61</f>
        <v>0</v>
      </c>
    </row>
    <row r="55" spans="1:21" ht="14.25" x14ac:dyDescent="0.45">
      <c r="A55" t="str">
        <f t="shared" si="0"/>
        <v>6,1,1,7,0,0,0</v>
      </c>
      <c r="B55">
        <v>6</v>
      </c>
      <c r="C55">
        <v>1</v>
      </c>
      <c r="D55">
        <v>1</v>
      </c>
      <c r="E55">
        <v>7</v>
      </c>
      <c r="J55" t="s">
        <v>3203</v>
      </c>
      <c r="P55" s="13">
        <f>'Formato 6 a)'!B62</f>
        <v>0</v>
      </c>
      <c r="Q55" s="13">
        <f>'Formato 6 a)'!C62</f>
        <v>0</v>
      </c>
      <c r="R55" s="13">
        <f>'Formato 6 a)'!D62</f>
        <v>0</v>
      </c>
      <c r="S55" s="13">
        <f>'Formato 6 a)'!E62</f>
        <v>0</v>
      </c>
      <c r="T55" s="13">
        <f>'Formato 6 a)'!F62</f>
        <v>0</v>
      </c>
      <c r="U55" s="13">
        <f>'Formato 6 a)'!G62</f>
        <v>0</v>
      </c>
    </row>
    <row r="56" spans="1:21" ht="14.25" x14ac:dyDescent="0.45">
      <c r="A56" t="str">
        <f t="shared" si="0"/>
        <v>6,1,1,7,1,0,0</v>
      </c>
      <c r="B56">
        <v>6</v>
      </c>
      <c r="C56">
        <v>1</v>
      </c>
      <c r="D56">
        <v>1</v>
      </c>
      <c r="E56">
        <v>7</v>
      </c>
      <c r="F56">
        <v>1</v>
      </c>
      <c r="K56" t="s">
        <v>3204</v>
      </c>
      <c r="P56" s="13">
        <f>'Formato 6 a)'!B63</f>
        <v>0</v>
      </c>
      <c r="Q56" s="13">
        <f>'Formato 6 a)'!C63</f>
        <v>0</v>
      </c>
      <c r="R56" s="13">
        <f>'Formato 6 a)'!D63</f>
        <v>0</v>
      </c>
      <c r="S56" s="13">
        <f>'Formato 6 a)'!E63</f>
        <v>0</v>
      </c>
      <c r="T56" s="13">
        <f>'Formato 6 a)'!F63</f>
        <v>0</v>
      </c>
      <c r="U56" s="13">
        <f>'Formato 6 a)'!G63</f>
        <v>0</v>
      </c>
    </row>
    <row r="57" spans="1:21" ht="14.25" x14ac:dyDescent="0.45">
      <c r="A57" t="str">
        <f t="shared" si="0"/>
        <v>6,1,1,7,2,0,0</v>
      </c>
      <c r="B57">
        <v>6</v>
      </c>
      <c r="C57">
        <v>1</v>
      </c>
      <c r="D57">
        <v>1</v>
      </c>
      <c r="E57">
        <v>7</v>
      </c>
      <c r="F57">
        <v>2</v>
      </c>
      <c r="K57" t="s">
        <v>3205</v>
      </c>
      <c r="P57" s="13">
        <f>'Formato 6 a)'!B64</f>
        <v>0</v>
      </c>
      <c r="Q57" s="13">
        <f>'Formato 6 a)'!C64</f>
        <v>0</v>
      </c>
      <c r="R57" s="13">
        <f>'Formato 6 a)'!D64</f>
        <v>0</v>
      </c>
      <c r="S57" s="13">
        <f>'Formato 6 a)'!E64</f>
        <v>0</v>
      </c>
      <c r="T57" s="13">
        <f>'Formato 6 a)'!F64</f>
        <v>0</v>
      </c>
      <c r="U57" s="13">
        <f>'Formato 6 a)'!G64</f>
        <v>0</v>
      </c>
    </row>
    <row r="58" spans="1:21" x14ac:dyDescent="0.25">
      <c r="A58" t="str">
        <f t="shared" si="0"/>
        <v>6,1,1,7,3,0,0</v>
      </c>
      <c r="B58">
        <v>6</v>
      </c>
      <c r="C58">
        <v>1</v>
      </c>
      <c r="D58">
        <v>1</v>
      </c>
      <c r="E58">
        <v>7</v>
      </c>
      <c r="F58">
        <v>3</v>
      </c>
      <c r="K58" t="s">
        <v>3206</v>
      </c>
      <c r="P58" s="13">
        <f>'Formato 6 a)'!B65</f>
        <v>0</v>
      </c>
      <c r="Q58" s="13">
        <f>'Formato 6 a)'!C65</f>
        <v>0</v>
      </c>
      <c r="R58" s="13">
        <f>'Formato 6 a)'!D65</f>
        <v>0</v>
      </c>
      <c r="S58" s="13">
        <f>'Formato 6 a)'!E65</f>
        <v>0</v>
      </c>
      <c r="T58" s="13">
        <f>'Formato 6 a)'!F65</f>
        <v>0</v>
      </c>
      <c r="U58" s="13">
        <f>'Formato 6 a)'!G65</f>
        <v>0</v>
      </c>
    </row>
    <row r="59" spans="1:21" x14ac:dyDescent="0.25">
      <c r="A59" t="str">
        <f t="shared" si="0"/>
        <v>6,1,1,7,4,0,0</v>
      </c>
      <c r="B59">
        <v>6</v>
      </c>
      <c r="C59">
        <v>1</v>
      </c>
      <c r="D59">
        <v>1</v>
      </c>
      <c r="E59">
        <v>7</v>
      </c>
      <c r="F59">
        <v>4</v>
      </c>
      <c r="K59" t="s">
        <v>3207</v>
      </c>
      <c r="P59" s="13">
        <f>'Formato 6 a)'!B66</f>
        <v>0</v>
      </c>
      <c r="Q59" s="13">
        <f>'Formato 6 a)'!C66</f>
        <v>0</v>
      </c>
      <c r="R59" s="13">
        <f>'Formato 6 a)'!D66</f>
        <v>0</v>
      </c>
      <c r="S59" s="13">
        <f>'Formato 6 a)'!E66</f>
        <v>0</v>
      </c>
      <c r="T59" s="13">
        <f>'Formato 6 a)'!F66</f>
        <v>0</v>
      </c>
      <c r="U59" s="13">
        <f>'Formato 6 a)'!G66</f>
        <v>0</v>
      </c>
    </row>
    <row r="60" spans="1:21" x14ac:dyDescent="0.25">
      <c r="A60" t="str">
        <f t="shared" si="0"/>
        <v>6,1,1,7,5,0,0</v>
      </c>
      <c r="B60">
        <v>6</v>
      </c>
      <c r="C60">
        <v>1</v>
      </c>
      <c r="D60">
        <v>1</v>
      </c>
      <c r="E60">
        <v>7</v>
      </c>
      <c r="F60">
        <v>5</v>
      </c>
      <c r="K60" t="s">
        <v>3208</v>
      </c>
      <c r="P60" s="13">
        <f>'Formato 6 a)'!B67</f>
        <v>0</v>
      </c>
      <c r="Q60" s="13">
        <f>'Formato 6 a)'!C67</f>
        <v>0</v>
      </c>
      <c r="R60" s="13">
        <f>'Formato 6 a)'!D67</f>
        <v>0</v>
      </c>
      <c r="S60" s="13">
        <f>'Formato 6 a)'!E67</f>
        <v>0</v>
      </c>
      <c r="T60" s="13">
        <f>'Formato 6 a)'!F67</f>
        <v>0</v>
      </c>
      <c r="U60" s="13">
        <f>'Formato 6 a)'!G67</f>
        <v>0</v>
      </c>
    </row>
    <row r="61" spans="1:21" ht="14.25" x14ac:dyDescent="0.45">
      <c r="A61" t="str">
        <f t="shared" si="0"/>
        <v>6,1,1,7,5,1,0</v>
      </c>
      <c r="B61">
        <v>6</v>
      </c>
      <c r="C61">
        <v>1</v>
      </c>
      <c r="D61">
        <v>1</v>
      </c>
      <c r="E61">
        <v>7</v>
      </c>
      <c r="F61">
        <v>5</v>
      </c>
      <c r="G61">
        <v>1</v>
      </c>
      <c r="L61" t="s">
        <v>344</v>
      </c>
      <c r="P61" s="13">
        <f>'Formato 6 a)'!B68</f>
        <v>0</v>
      </c>
      <c r="Q61" s="13">
        <f>'Formato 6 a)'!C68</f>
        <v>0</v>
      </c>
      <c r="R61" s="13">
        <f>'Formato 6 a)'!D68</f>
        <v>0</v>
      </c>
      <c r="S61" s="13">
        <f>'Formato 6 a)'!E68</f>
        <v>0</v>
      </c>
      <c r="T61" s="13">
        <f>'Formato 6 a)'!F68</f>
        <v>0</v>
      </c>
      <c r="U61" s="13">
        <f>'Formato 6 a)'!G68</f>
        <v>0</v>
      </c>
    </row>
    <row r="62" spans="1:21" ht="14.25" x14ac:dyDescent="0.45">
      <c r="A62" t="str">
        <f t="shared" si="0"/>
        <v>6,1,1,7,6,0,0</v>
      </c>
      <c r="B62">
        <v>6</v>
      </c>
      <c r="C62">
        <v>1</v>
      </c>
      <c r="D62">
        <v>1</v>
      </c>
      <c r="E62">
        <v>7</v>
      </c>
      <c r="F62">
        <v>6</v>
      </c>
      <c r="K62" t="s">
        <v>3209</v>
      </c>
      <c r="L62" s="121"/>
      <c r="P62" s="13">
        <f>'Formato 6 a)'!B69</f>
        <v>0</v>
      </c>
      <c r="Q62" s="13">
        <f>'Formato 6 a)'!C69</f>
        <v>0</v>
      </c>
      <c r="R62" s="13">
        <f>'Formato 6 a)'!D69</f>
        <v>0</v>
      </c>
      <c r="S62" s="13">
        <f>'Formato 6 a)'!E69</f>
        <v>0</v>
      </c>
      <c r="T62" s="13">
        <f>'Formato 6 a)'!F69</f>
        <v>0</v>
      </c>
      <c r="U62" s="13">
        <f>'Formato 6 a)'!G69</f>
        <v>0</v>
      </c>
    </row>
    <row r="63" spans="1:21" ht="14.25" x14ac:dyDescent="0.45">
      <c r="A63" t="str">
        <f t="shared" si="0"/>
        <v>6,1,1,7,7,0,0</v>
      </c>
      <c r="B63">
        <v>6</v>
      </c>
      <c r="C63">
        <v>1</v>
      </c>
      <c r="D63">
        <v>1</v>
      </c>
      <c r="E63">
        <v>7</v>
      </c>
      <c r="F63">
        <v>7</v>
      </c>
      <c r="K63" t="s">
        <v>3210</v>
      </c>
      <c r="P63" s="13">
        <f>'Formato 6 a)'!B70</f>
        <v>0</v>
      </c>
      <c r="Q63" s="13">
        <f>'Formato 6 a)'!C70</f>
        <v>0</v>
      </c>
      <c r="R63" s="13">
        <f>'Formato 6 a)'!D70</f>
        <v>0</v>
      </c>
      <c r="S63" s="13">
        <f>'Formato 6 a)'!E70</f>
        <v>0</v>
      </c>
      <c r="T63" s="13">
        <f>'Formato 6 a)'!F70</f>
        <v>0</v>
      </c>
      <c r="U63" s="13">
        <f>'Formato 6 a)'!G70</f>
        <v>0</v>
      </c>
    </row>
    <row r="64" spans="1:21" ht="14.25" x14ac:dyDescent="0.45">
      <c r="A64" t="str">
        <f t="shared" ref="A64:A76" si="1">IF(LEN(CLEAN(B64))=0,"0",B64)&amp;","&amp;IF(LEN(CLEAN(C64))=0,"0",C64)&amp;","&amp;IF(LEN(CLEAN(D64))=0,"0",D64)&amp;","&amp;IF(LEN(CLEAN(E64))=0,"0",E64)&amp;","&amp;IF(LEN(CLEAN(F64))=0,"0",F64)&amp;","&amp;IF(LEN(CLEAN(G64))=0,"0",G64)&amp;","&amp;IF(LEN(CLEAN(H64))=0,"0",H64)</f>
        <v>6,1,1,8,0,0,0</v>
      </c>
      <c r="B64">
        <v>6</v>
      </c>
      <c r="C64">
        <v>1</v>
      </c>
      <c r="D64">
        <v>1</v>
      </c>
      <c r="E64">
        <v>8</v>
      </c>
      <c r="J64" t="s">
        <v>3211</v>
      </c>
      <c r="P64" s="13">
        <f>'Formato 6 a)'!B71</f>
        <v>0</v>
      </c>
      <c r="Q64" s="13">
        <f>'Formato 6 a)'!C71</f>
        <v>0</v>
      </c>
      <c r="R64" s="13">
        <f>'Formato 6 a)'!D71</f>
        <v>0</v>
      </c>
      <c r="S64" s="13">
        <f>'Formato 6 a)'!E71</f>
        <v>0</v>
      </c>
      <c r="T64" s="13">
        <f>'Formato 6 a)'!F71</f>
        <v>0</v>
      </c>
      <c r="U64" s="13">
        <f>'Formato 6 a)'!G71</f>
        <v>0</v>
      </c>
    </row>
    <row r="65" spans="1:21" ht="14.25" x14ac:dyDescent="0.45">
      <c r="A65" t="str">
        <f t="shared" si="1"/>
        <v>6,1,1,8,1,0,0</v>
      </c>
      <c r="B65">
        <v>6</v>
      </c>
      <c r="C65">
        <v>1</v>
      </c>
      <c r="D65">
        <v>1</v>
      </c>
      <c r="E65">
        <v>8</v>
      </c>
      <c r="F65">
        <v>1</v>
      </c>
      <c r="K65" t="s">
        <v>759</v>
      </c>
      <c r="P65" s="13">
        <f>'Formato 6 a)'!B72</f>
        <v>0</v>
      </c>
      <c r="Q65" s="13">
        <f>'Formato 6 a)'!C72</f>
        <v>0</v>
      </c>
      <c r="R65" s="13">
        <f>'Formato 6 a)'!D72</f>
        <v>0</v>
      </c>
      <c r="S65" s="13">
        <f>'Formato 6 a)'!E72</f>
        <v>0</v>
      </c>
      <c r="T65" s="13">
        <f>'Formato 6 a)'!F72</f>
        <v>0</v>
      </c>
      <c r="U65" s="13">
        <f>'Formato 6 a)'!G72</f>
        <v>0</v>
      </c>
    </row>
    <row r="66" spans="1:21" ht="14.25" x14ac:dyDescent="0.45">
      <c r="A66" t="str">
        <f t="shared" si="1"/>
        <v>6,1,1,8,2,0,0</v>
      </c>
      <c r="B66">
        <v>6</v>
      </c>
      <c r="C66">
        <v>1</v>
      </c>
      <c r="D66">
        <v>1</v>
      </c>
      <c r="E66">
        <v>8</v>
      </c>
      <c r="F66">
        <v>2</v>
      </c>
      <c r="K66" t="s">
        <v>654</v>
      </c>
      <c r="P66" s="13">
        <f>'Formato 6 a)'!B73</f>
        <v>0</v>
      </c>
      <c r="Q66" s="13">
        <f>'Formato 6 a)'!C73</f>
        <v>0</v>
      </c>
      <c r="R66" s="13">
        <f>'Formato 6 a)'!D73</f>
        <v>0</v>
      </c>
      <c r="S66" s="13">
        <f>'Formato 6 a)'!E73</f>
        <v>0</v>
      </c>
      <c r="T66" s="13">
        <f>'Formato 6 a)'!F73</f>
        <v>0</v>
      </c>
      <c r="U66" s="13">
        <f>'Formato 6 a)'!G73</f>
        <v>0</v>
      </c>
    </row>
    <row r="67" spans="1:21" ht="14.25" x14ac:dyDescent="0.45">
      <c r="A67" t="str">
        <f t="shared" si="1"/>
        <v>6,1,1,8,3,0,0</v>
      </c>
      <c r="B67">
        <v>6</v>
      </c>
      <c r="C67">
        <v>1</v>
      </c>
      <c r="D67">
        <v>1</v>
      </c>
      <c r="E67">
        <v>8</v>
      </c>
      <c r="F67">
        <v>3</v>
      </c>
      <c r="K67" t="s">
        <v>766</v>
      </c>
      <c r="P67" s="13">
        <f>'Formato 6 a)'!B74</f>
        <v>0</v>
      </c>
      <c r="Q67" s="13">
        <f>'Formato 6 a)'!C74</f>
        <v>0</v>
      </c>
      <c r="R67" s="13">
        <f>'Formato 6 a)'!D74</f>
        <v>0</v>
      </c>
      <c r="S67" s="13">
        <f>'Formato 6 a)'!E74</f>
        <v>0</v>
      </c>
      <c r="T67" s="13">
        <f>'Formato 6 a)'!F74</f>
        <v>0</v>
      </c>
      <c r="U67" s="13">
        <f>'Formato 6 a)'!G74</f>
        <v>0</v>
      </c>
    </row>
    <row r="68" spans="1:21" x14ac:dyDescent="0.25">
      <c r="A68" t="str">
        <f t="shared" si="1"/>
        <v>6,1,1,9,0,0,0</v>
      </c>
      <c r="B68">
        <v>6</v>
      </c>
      <c r="C68">
        <v>1</v>
      </c>
      <c r="D68">
        <v>1</v>
      </c>
      <c r="E68">
        <v>9</v>
      </c>
      <c r="J68" t="s">
        <v>669</v>
      </c>
      <c r="P68" s="13">
        <f>'Formato 6 a)'!B75</f>
        <v>0</v>
      </c>
      <c r="Q68" s="13">
        <f>'Formato 6 a)'!C75</f>
        <v>0</v>
      </c>
      <c r="R68" s="13">
        <f>'Formato 6 a)'!D75</f>
        <v>0</v>
      </c>
      <c r="S68" s="13">
        <f>'Formato 6 a)'!E75</f>
        <v>0</v>
      </c>
      <c r="T68" s="13">
        <f>'Formato 6 a)'!F75</f>
        <v>0</v>
      </c>
      <c r="U68" s="13">
        <f>'Formato 6 a)'!G75</f>
        <v>0</v>
      </c>
    </row>
    <row r="69" spans="1:21" x14ac:dyDescent="0.25">
      <c r="A69" t="str">
        <f t="shared" si="1"/>
        <v>6,1,1,9,1,0,0</v>
      </c>
      <c r="B69">
        <v>6</v>
      </c>
      <c r="C69">
        <v>1</v>
      </c>
      <c r="D69">
        <v>1</v>
      </c>
      <c r="E69">
        <v>9</v>
      </c>
      <c r="F69">
        <v>1</v>
      </c>
      <c r="K69" t="s">
        <v>3212</v>
      </c>
      <c r="P69" s="13">
        <f>'Formato 6 a)'!B76</f>
        <v>0</v>
      </c>
      <c r="Q69" s="13">
        <f>'Formato 6 a)'!C76</f>
        <v>0</v>
      </c>
      <c r="R69" s="13">
        <f>'Formato 6 a)'!D76</f>
        <v>0</v>
      </c>
      <c r="S69" s="13">
        <f>'Formato 6 a)'!E76</f>
        <v>0</v>
      </c>
      <c r="T69" s="13">
        <f>'Formato 6 a)'!F76</f>
        <v>0</v>
      </c>
      <c r="U69" s="13">
        <f>'Formato 6 a)'!G76</f>
        <v>0</v>
      </c>
    </row>
    <row r="70" spans="1:21" x14ac:dyDescent="0.25">
      <c r="A70" t="str">
        <f t="shared" si="1"/>
        <v>6,1,1,9,2,0,0</v>
      </c>
      <c r="B70">
        <v>6</v>
      </c>
      <c r="C70">
        <v>1</v>
      </c>
      <c r="D70">
        <v>1</v>
      </c>
      <c r="E70">
        <v>9</v>
      </c>
      <c r="F70">
        <v>2</v>
      </c>
      <c r="K70" t="s">
        <v>3213</v>
      </c>
      <c r="P70" s="13">
        <f>'Formato 6 a)'!B77</f>
        <v>0</v>
      </c>
      <c r="Q70" s="13">
        <f>'Formato 6 a)'!C77</f>
        <v>0</v>
      </c>
      <c r="R70" s="13">
        <f>'Formato 6 a)'!D77</f>
        <v>0</v>
      </c>
      <c r="S70" s="13">
        <f>'Formato 6 a)'!E77</f>
        <v>0</v>
      </c>
      <c r="T70" s="13">
        <f>'Formato 6 a)'!F77</f>
        <v>0</v>
      </c>
      <c r="U70" s="13">
        <f>'Formato 6 a)'!G77</f>
        <v>0</v>
      </c>
    </row>
    <row r="71" spans="1:21" x14ac:dyDescent="0.25">
      <c r="A71" t="str">
        <f t="shared" si="1"/>
        <v>6,1,1,9,3,0,0</v>
      </c>
      <c r="B71">
        <v>6</v>
      </c>
      <c r="C71">
        <v>1</v>
      </c>
      <c r="D71">
        <v>1</v>
      </c>
      <c r="E71">
        <v>9</v>
      </c>
      <c r="F71">
        <v>3</v>
      </c>
      <c r="K71" t="s">
        <v>3214</v>
      </c>
      <c r="P71" s="13">
        <f>'Formato 6 a)'!B78</f>
        <v>0</v>
      </c>
      <c r="Q71" s="13">
        <f>'Formato 6 a)'!C78</f>
        <v>0</v>
      </c>
      <c r="R71" s="13">
        <f>'Formato 6 a)'!D78</f>
        <v>0</v>
      </c>
      <c r="S71" s="13">
        <f>'Formato 6 a)'!E78</f>
        <v>0</v>
      </c>
      <c r="T71" s="13">
        <f>'Formato 6 a)'!F78</f>
        <v>0</v>
      </c>
      <c r="U71" s="13">
        <f>'Formato 6 a)'!G78</f>
        <v>0</v>
      </c>
    </row>
    <row r="72" spans="1:21" x14ac:dyDescent="0.25">
      <c r="A72" t="str">
        <f t="shared" si="1"/>
        <v>6,1,1,9,4,0,0</v>
      </c>
      <c r="B72">
        <v>6</v>
      </c>
      <c r="C72">
        <v>1</v>
      </c>
      <c r="D72">
        <v>1</v>
      </c>
      <c r="E72">
        <v>9</v>
      </c>
      <c r="F72">
        <v>4</v>
      </c>
      <c r="K72" t="s">
        <v>3215</v>
      </c>
      <c r="P72" s="13">
        <f>'Formato 6 a)'!B79</f>
        <v>0</v>
      </c>
      <c r="Q72" s="13">
        <f>'Formato 6 a)'!C79</f>
        <v>0</v>
      </c>
      <c r="R72" s="13">
        <f>'Formato 6 a)'!D79</f>
        <v>0</v>
      </c>
      <c r="S72" s="13">
        <f>'Formato 6 a)'!E79</f>
        <v>0</v>
      </c>
      <c r="T72" s="13">
        <f>'Formato 6 a)'!F79</f>
        <v>0</v>
      </c>
      <c r="U72" s="13">
        <f>'Formato 6 a)'!G79</f>
        <v>0</v>
      </c>
    </row>
    <row r="73" spans="1:21" ht="14.25" x14ac:dyDescent="0.45">
      <c r="A73" t="str">
        <f t="shared" si="1"/>
        <v>6,1,1,9,5,0,0</v>
      </c>
      <c r="B73">
        <v>6</v>
      </c>
      <c r="C73">
        <v>1</v>
      </c>
      <c r="D73">
        <v>1</v>
      </c>
      <c r="E73">
        <v>9</v>
      </c>
      <c r="F73">
        <v>5</v>
      </c>
      <c r="K73" t="s">
        <v>3216</v>
      </c>
      <c r="P73" s="13">
        <f>'Formato 6 a)'!B80</f>
        <v>0</v>
      </c>
      <c r="Q73" s="13">
        <f>'Formato 6 a)'!C80</f>
        <v>0</v>
      </c>
      <c r="R73" s="13">
        <f>'Formato 6 a)'!D80</f>
        <v>0</v>
      </c>
      <c r="S73" s="13">
        <f>'Formato 6 a)'!E80</f>
        <v>0</v>
      </c>
      <c r="T73" s="13">
        <f>'Formato 6 a)'!F80</f>
        <v>0</v>
      </c>
      <c r="U73" s="13">
        <f>'Formato 6 a)'!G80</f>
        <v>0</v>
      </c>
    </row>
    <row r="74" spans="1:21" ht="14.25" x14ac:dyDescent="0.45">
      <c r="A74" t="str">
        <f t="shared" si="1"/>
        <v>6,1,1,9,6,0,0</v>
      </c>
      <c r="B74">
        <v>6</v>
      </c>
      <c r="C74">
        <v>1</v>
      </c>
      <c r="D74">
        <v>1</v>
      </c>
      <c r="E74">
        <v>9</v>
      </c>
      <c r="F74">
        <v>6</v>
      </c>
      <c r="K74" t="s">
        <v>3217</v>
      </c>
      <c r="P74" s="13">
        <f>'Formato 6 a)'!B81</f>
        <v>0</v>
      </c>
      <c r="Q74" s="13">
        <f>'Formato 6 a)'!C81</f>
        <v>0</v>
      </c>
      <c r="R74" s="13">
        <f>'Formato 6 a)'!D81</f>
        <v>0</v>
      </c>
      <c r="S74" s="13">
        <f>'Formato 6 a)'!E81</f>
        <v>0</v>
      </c>
      <c r="T74" s="13">
        <f>'Formato 6 a)'!F81</f>
        <v>0</v>
      </c>
      <c r="U74" s="13">
        <f>'Formato 6 a)'!G81</f>
        <v>0</v>
      </c>
    </row>
    <row r="75" spans="1:21" ht="14.25" x14ac:dyDescent="0.45">
      <c r="A75" t="str">
        <f t="shared" si="1"/>
        <v>6,1,1,9,7,0,0</v>
      </c>
      <c r="B75">
        <v>6</v>
      </c>
      <c r="C75">
        <v>1</v>
      </c>
      <c r="D75">
        <v>1</v>
      </c>
      <c r="E75">
        <v>9</v>
      </c>
      <c r="F75">
        <v>7</v>
      </c>
      <c r="K75" t="s">
        <v>3218</v>
      </c>
      <c r="P75" s="13">
        <f>'Formato 6 a)'!B82</f>
        <v>0</v>
      </c>
      <c r="Q75" s="13">
        <f>'Formato 6 a)'!C82</f>
        <v>0</v>
      </c>
      <c r="R75" s="13">
        <f>'Formato 6 a)'!D82</f>
        <v>0</v>
      </c>
      <c r="S75" s="13">
        <f>'Formato 6 a)'!E82</f>
        <v>0</v>
      </c>
      <c r="T75" s="13">
        <f>'Formato 6 a)'!F82</f>
        <v>0</v>
      </c>
      <c r="U75" s="13">
        <f>'Formato 6 a)'!G82</f>
        <v>0</v>
      </c>
    </row>
    <row r="76" spans="1:21" ht="14.25" x14ac:dyDescent="0.45">
      <c r="A76" t="str">
        <f t="shared" si="1"/>
        <v>6,1,2,0,0,0,0</v>
      </c>
      <c r="B76">
        <v>6</v>
      </c>
      <c r="C76">
        <v>1</v>
      </c>
      <c r="D76">
        <v>2</v>
      </c>
      <c r="I76" t="s">
        <v>712</v>
      </c>
      <c r="P76">
        <f>'Formato 6 a)'!B84</f>
        <v>117162740.00000001</v>
      </c>
      <c r="Q76">
        <f>'Formato 6 a)'!C84</f>
        <v>0</v>
      </c>
      <c r="R76">
        <f>'Formato 6 a)'!D84</f>
        <v>117162740.00000001</v>
      </c>
      <c r="S76">
        <f>'Formato 6 a)'!E84</f>
        <v>24293940.260000002</v>
      </c>
      <c r="T76">
        <f>'Formato 6 a)'!F84</f>
        <v>24293940.260000002</v>
      </c>
      <c r="U76">
        <f>'Formato 6 a)'!G84</f>
        <v>92868799.739999995</v>
      </c>
    </row>
    <row r="77" spans="1:21" ht="14.25" x14ac:dyDescent="0.45">
      <c r="A77" t="str">
        <f t="shared" ref="A77:A140" si="2">IF(LEN(CLEAN(B77))=0,"0",B77)&amp;","&amp;IF(LEN(CLEAN(C77))=0,"0",C77)&amp;","&amp;IF(LEN(CLEAN(D77))=0,"0",D77)&amp;","&amp;IF(LEN(CLEAN(E77))=0,"0",E77)&amp;","&amp;IF(LEN(CLEAN(F77))=0,"0",F77)&amp;","&amp;IF(LEN(CLEAN(G77))=0,"0",G77)&amp;","&amp;IF(LEN(CLEAN(H77))=0,"0",H77)</f>
        <v>6,1,2,1,0,0,0</v>
      </c>
      <c r="B77">
        <v>6</v>
      </c>
      <c r="C77">
        <v>1</v>
      </c>
      <c r="D77">
        <v>2</v>
      </c>
      <c r="E77">
        <v>1</v>
      </c>
      <c r="J77" t="s">
        <v>3151</v>
      </c>
      <c r="P77">
        <f>'Formato 6 a)'!B85</f>
        <v>99478087.000000015</v>
      </c>
      <c r="Q77">
        <f>'Formato 6 a)'!C85</f>
        <v>0</v>
      </c>
      <c r="R77">
        <f>'Formato 6 a)'!D85</f>
        <v>99478087.000000015</v>
      </c>
      <c r="S77">
        <f>'Formato 6 a)'!E85</f>
        <v>19225835.82</v>
      </c>
      <c r="T77">
        <f>'Formato 6 a)'!F85</f>
        <v>19225835.82</v>
      </c>
      <c r="U77">
        <f>'Formato 6 a)'!G85</f>
        <v>80252251.179999992</v>
      </c>
    </row>
    <row r="78" spans="1:21" x14ac:dyDescent="0.25">
      <c r="A78" t="str">
        <f t="shared" si="2"/>
        <v>6,1,2,1,1,0,0</v>
      </c>
      <c r="B78">
        <v>6</v>
      </c>
      <c r="C78">
        <v>1</v>
      </c>
      <c r="D78">
        <v>2</v>
      </c>
      <c r="E78">
        <v>1</v>
      </c>
      <c r="F78">
        <v>1</v>
      </c>
      <c r="K78" t="s">
        <v>3152</v>
      </c>
      <c r="P78">
        <f>'Formato 6 a)'!B86</f>
        <v>52720152.100000001</v>
      </c>
      <c r="Q78">
        <f>'Formato 6 a)'!C86</f>
        <v>0</v>
      </c>
      <c r="R78">
        <f>'Formato 6 a)'!D86</f>
        <v>52720152.100000001</v>
      </c>
      <c r="S78">
        <f>'Formato 6 a)'!E86</f>
        <v>12068385.24</v>
      </c>
      <c r="T78">
        <f>'Formato 6 a)'!F86</f>
        <v>12068385.24</v>
      </c>
      <c r="U78">
        <f>'Formato 6 a)'!G86</f>
        <v>40651766.859999999</v>
      </c>
    </row>
    <row r="79" spans="1:21" x14ac:dyDescent="0.25">
      <c r="A79" t="str">
        <f t="shared" si="2"/>
        <v>6,1,2,1,2,0,0</v>
      </c>
      <c r="B79">
        <v>6</v>
      </c>
      <c r="C79">
        <v>1</v>
      </c>
      <c r="D79">
        <v>2</v>
      </c>
      <c r="E79">
        <v>1</v>
      </c>
      <c r="F79">
        <v>2</v>
      </c>
      <c r="K79" t="s">
        <v>3153</v>
      </c>
      <c r="P79">
        <f>'Formato 6 a)'!B87</f>
        <v>313812.96000000002</v>
      </c>
      <c r="Q79">
        <f>'Formato 6 a)'!C87</f>
        <v>0</v>
      </c>
      <c r="R79">
        <f>'Formato 6 a)'!D87</f>
        <v>313812.96000000002</v>
      </c>
      <c r="S79">
        <f>'Formato 6 a)'!E87</f>
        <v>21808.16</v>
      </c>
      <c r="T79">
        <f>'Formato 6 a)'!F87</f>
        <v>21808.16</v>
      </c>
      <c r="U79">
        <f>'Formato 6 a)'!G87</f>
        <v>292004.80000000005</v>
      </c>
    </row>
    <row r="80" spans="1:21" ht="14.25" x14ac:dyDescent="0.45">
      <c r="A80" t="str">
        <f t="shared" si="2"/>
        <v>6,1,2,1,3,0,0</v>
      </c>
      <c r="B80">
        <v>6</v>
      </c>
      <c r="C80">
        <v>1</v>
      </c>
      <c r="D80">
        <v>2</v>
      </c>
      <c r="E80">
        <v>1</v>
      </c>
      <c r="F80">
        <v>3</v>
      </c>
      <c r="K80" t="s">
        <v>3154</v>
      </c>
      <c r="P80">
        <f>'Formato 6 a)'!B88</f>
        <v>9775139.2400000002</v>
      </c>
      <c r="Q80">
        <f>'Formato 6 a)'!C88</f>
        <v>0</v>
      </c>
      <c r="R80">
        <f>'Formato 6 a)'!D88</f>
        <v>9775139.2400000002</v>
      </c>
      <c r="S80">
        <f>'Formato 6 a)'!E88</f>
        <v>426191.46</v>
      </c>
      <c r="T80">
        <f>'Formato 6 a)'!F88</f>
        <v>426191.46</v>
      </c>
      <c r="U80">
        <f>'Formato 6 a)'!G88</f>
        <v>9348947.7799999993</v>
      </c>
    </row>
    <row r="81" spans="1:21" ht="14.25" x14ac:dyDescent="0.45">
      <c r="A81" t="str">
        <f t="shared" si="2"/>
        <v>6,1,2,1,4,0,0</v>
      </c>
      <c r="B81">
        <v>6</v>
      </c>
      <c r="C81">
        <v>1</v>
      </c>
      <c r="D81">
        <v>2</v>
      </c>
      <c r="E81">
        <v>1</v>
      </c>
      <c r="F81">
        <v>4</v>
      </c>
      <c r="K81" t="s">
        <v>3155</v>
      </c>
      <c r="P81">
        <f>'Formato 6 a)'!B89</f>
        <v>14837589.050000001</v>
      </c>
      <c r="Q81">
        <f>'Formato 6 a)'!C89</f>
        <v>0</v>
      </c>
      <c r="R81">
        <f>'Formato 6 a)'!D89</f>
        <v>14837589.050000001</v>
      </c>
      <c r="S81">
        <f>'Formato 6 a)'!E89</f>
        <v>2783399.03</v>
      </c>
      <c r="T81">
        <f>'Formato 6 a)'!F89</f>
        <v>2783399.03</v>
      </c>
      <c r="U81">
        <f>'Formato 6 a)'!G89</f>
        <v>12054190.020000001</v>
      </c>
    </row>
    <row r="82" spans="1:21" x14ac:dyDescent="0.25">
      <c r="A82" t="str">
        <f t="shared" si="2"/>
        <v>6,1,2,1,5,0,0</v>
      </c>
      <c r="B82">
        <v>6</v>
      </c>
      <c r="C82">
        <v>1</v>
      </c>
      <c r="D82">
        <v>2</v>
      </c>
      <c r="E82">
        <v>1</v>
      </c>
      <c r="F82">
        <v>5</v>
      </c>
      <c r="K82" t="s">
        <v>3156</v>
      </c>
      <c r="P82">
        <f>'Formato 6 a)'!B90</f>
        <v>19534429.039999999</v>
      </c>
      <c r="Q82">
        <f>'Formato 6 a)'!C90</f>
        <v>0</v>
      </c>
      <c r="R82">
        <f>'Formato 6 a)'!D90</f>
        <v>19534429.039999999</v>
      </c>
      <c r="S82">
        <f>'Formato 6 a)'!E90</f>
        <v>3926051.93</v>
      </c>
      <c r="T82">
        <f>'Formato 6 a)'!F90</f>
        <v>3926051.93</v>
      </c>
      <c r="U82">
        <f>'Formato 6 a)'!G90</f>
        <v>15608377.109999999</v>
      </c>
    </row>
    <row r="83" spans="1:21" ht="14.25" x14ac:dyDescent="0.45">
      <c r="A83" t="str">
        <f t="shared" si="2"/>
        <v>6,1,2,1,6,0,0</v>
      </c>
      <c r="B83">
        <v>6</v>
      </c>
      <c r="C83">
        <v>1</v>
      </c>
      <c r="D83">
        <v>2</v>
      </c>
      <c r="E83">
        <v>1</v>
      </c>
      <c r="F83">
        <v>6</v>
      </c>
      <c r="K83" t="s">
        <v>3157</v>
      </c>
      <c r="P83">
        <f>'Formato 6 a)'!B91</f>
        <v>0</v>
      </c>
      <c r="Q83">
        <f>'Formato 6 a)'!C91</f>
        <v>0</v>
      </c>
      <c r="R83">
        <f>'Formato 6 a)'!D91</f>
        <v>0</v>
      </c>
      <c r="S83">
        <f>'Formato 6 a)'!E91</f>
        <v>0</v>
      </c>
      <c r="T83">
        <f>'Formato 6 a)'!F91</f>
        <v>0</v>
      </c>
      <c r="U83">
        <f>'Formato 6 a)'!G91</f>
        <v>0</v>
      </c>
    </row>
    <row r="84" spans="1:21" x14ac:dyDescent="0.25">
      <c r="A84" t="str">
        <f t="shared" si="2"/>
        <v>6,1,2,1,7,0,0</v>
      </c>
      <c r="B84">
        <v>6</v>
      </c>
      <c r="C84">
        <v>1</v>
      </c>
      <c r="D84">
        <v>2</v>
      </c>
      <c r="E84">
        <v>1</v>
      </c>
      <c r="F84">
        <v>7</v>
      </c>
      <c r="K84" t="s">
        <v>3158</v>
      </c>
      <c r="P84">
        <f>'Formato 6 a)'!B92</f>
        <v>2296964.61</v>
      </c>
      <c r="Q84">
        <f>'Formato 6 a)'!C92</f>
        <v>0</v>
      </c>
      <c r="R84">
        <f>'Formato 6 a)'!D92</f>
        <v>2296964.61</v>
      </c>
      <c r="S84">
        <f>'Formato 6 a)'!E92</f>
        <v>0</v>
      </c>
      <c r="T84">
        <f>'Formato 6 a)'!F92</f>
        <v>0</v>
      </c>
      <c r="U84">
        <f>'Formato 6 a)'!G92</f>
        <v>2296964.61</v>
      </c>
    </row>
    <row r="85" spans="1:21" ht="14.25" x14ac:dyDescent="0.45">
      <c r="A85" t="str">
        <f t="shared" si="2"/>
        <v>6,1,2,2,0,0,0</v>
      </c>
      <c r="B85">
        <v>6</v>
      </c>
      <c r="C85">
        <v>1</v>
      </c>
      <c r="D85">
        <v>2</v>
      </c>
      <c r="E85">
        <v>2</v>
      </c>
      <c r="J85" t="s">
        <v>3159</v>
      </c>
      <c r="P85">
        <f>'Formato 6 a)'!B93</f>
        <v>10272049</v>
      </c>
      <c r="Q85">
        <f>'Formato 6 a)'!C93</f>
        <v>0</v>
      </c>
      <c r="R85">
        <f>'Formato 6 a)'!D93</f>
        <v>10272049</v>
      </c>
      <c r="S85">
        <f>'Formato 6 a)'!E93</f>
        <v>3036572.41</v>
      </c>
      <c r="T85">
        <f>'Formato 6 a)'!F93</f>
        <v>3036572.41</v>
      </c>
      <c r="U85">
        <f>'Formato 6 a)'!G93</f>
        <v>7235476.5899999999</v>
      </c>
    </row>
    <row r="86" spans="1:21" x14ac:dyDescent="0.25">
      <c r="A86" t="str">
        <f t="shared" si="2"/>
        <v>6,1,2,2,1,0,0</v>
      </c>
      <c r="B86">
        <v>6</v>
      </c>
      <c r="C86">
        <v>1</v>
      </c>
      <c r="D86">
        <v>2</v>
      </c>
      <c r="E86">
        <v>2</v>
      </c>
      <c r="F86">
        <v>1</v>
      </c>
      <c r="K86" t="s">
        <v>3160</v>
      </c>
      <c r="P86">
        <f>'Formato 6 a)'!B94</f>
        <v>357314.91</v>
      </c>
      <c r="Q86">
        <f>'Formato 6 a)'!C94</f>
        <v>0</v>
      </c>
      <c r="R86">
        <f>'Formato 6 a)'!D94</f>
        <v>357314.91</v>
      </c>
      <c r="S86">
        <f>'Formato 6 a)'!E94</f>
        <v>155289.18</v>
      </c>
      <c r="T86">
        <f>'Formato 6 a)'!F94</f>
        <v>155289.18</v>
      </c>
      <c r="U86">
        <f>'Formato 6 a)'!G94</f>
        <v>202025.72999999998</v>
      </c>
    </row>
    <row r="87" spans="1:21" ht="14.25" x14ac:dyDescent="0.45">
      <c r="A87" t="str">
        <f t="shared" si="2"/>
        <v>6,1,2,2,2,0,0</v>
      </c>
      <c r="B87">
        <v>6</v>
      </c>
      <c r="C87">
        <v>1</v>
      </c>
      <c r="D87">
        <v>2</v>
      </c>
      <c r="E87">
        <v>2</v>
      </c>
      <c r="F87">
        <v>2</v>
      </c>
      <c r="K87" t="s">
        <v>3161</v>
      </c>
      <c r="P87">
        <f>'Formato 6 a)'!B95</f>
        <v>0</v>
      </c>
      <c r="Q87">
        <f>'Formato 6 a)'!C95</f>
        <v>0</v>
      </c>
      <c r="R87">
        <f>'Formato 6 a)'!D95</f>
        <v>0</v>
      </c>
      <c r="S87">
        <f>'Formato 6 a)'!E95</f>
        <v>0</v>
      </c>
      <c r="T87">
        <f>'Formato 6 a)'!F95</f>
        <v>0</v>
      </c>
      <c r="U87">
        <f>'Formato 6 a)'!G95</f>
        <v>0</v>
      </c>
    </row>
    <row r="88" spans="1:21" x14ac:dyDescent="0.25">
      <c r="A88" t="str">
        <f t="shared" si="2"/>
        <v>6,1,2,2,3,0,0</v>
      </c>
      <c r="B88">
        <v>6</v>
      </c>
      <c r="C88">
        <v>1</v>
      </c>
      <c r="D88">
        <v>2</v>
      </c>
      <c r="E88">
        <v>2</v>
      </c>
      <c r="F88">
        <v>3</v>
      </c>
      <c r="K88" t="s">
        <v>3162</v>
      </c>
      <c r="P88">
        <f>'Formato 6 a)'!B96</f>
        <v>0</v>
      </c>
      <c r="Q88">
        <f>'Formato 6 a)'!C96</f>
        <v>0</v>
      </c>
      <c r="R88">
        <f>'Formato 6 a)'!D96</f>
        <v>0</v>
      </c>
      <c r="S88">
        <f>'Formato 6 a)'!E96</f>
        <v>0</v>
      </c>
      <c r="T88">
        <f>'Formato 6 a)'!F96</f>
        <v>0</v>
      </c>
      <c r="U88">
        <f>'Formato 6 a)'!G96</f>
        <v>0</v>
      </c>
    </row>
    <row r="89" spans="1:21" x14ac:dyDescent="0.25">
      <c r="A89" t="str">
        <f t="shared" si="2"/>
        <v>6,1,2,2,4,0,0</v>
      </c>
      <c r="B89">
        <v>6</v>
      </c>
      <c r="C89">
        <v>1</v>
      </c>
      <c r="D89">
        <v>2</v>
      </c>
      <c r="E89">
        <v>2</v>
      </c>
      <c r="F89">
        <v>4</v>
      </c>
      <c r="K89" t="s">
        <v>3163</v>
      </c>
      <c r="P89">
        <f>'Formato 6 a)'!B97</f>
        <v>19091.009999999998</v>
      </c>
      <c r="Q89">
        <f>'Formato 6 a)'!C97</f>
        <v>5743.02</v>
      </c>
      <c r="R89">
        <f>'Formato 6 a)'!D97</f>
        <v>24834.03</v>
      </c>
      <c r="S89">
        <f>'Formato 6 a)'!E97</f>
        <v>13574.92</v>
      </c>
      <c r="T89">
        <f>'Formato 6 a)'!F97</f>
        <v>13574.92</v>
      </c>
      <c r="U89">
        <f>'Formato 6 a)'!G97</f>
        <v>11259.109999999999</v>
      </c>
    </row>
    <row r="90" spans="1:21" x14ac:dyDescent="0.25">
      <c r="A90" t="str">
        <f t="shared" si="2"/>
        <v>6,1,2,2,5,0,0</v>
      </c>
      <c r="B90">
        <v>6</v>
      </c>
      <c r="C90">
        <v>1</v>
      </c>
      <c r="D90">
        <v>2</v>
      </c>
      <c r="E90">
        <v>2</v>
      </c>
      <c r="F90">
        <v>5</v>
      </c>
      <c r="K90" t="s">
        <v>3164</v>
      </c>
      <c r="P90">
        <f>'Formato 6 a)'!B98</f>
        <v>758925.97</v>
      </c>
      <c r="Q90">
        <f>'Formato 6 a)'!C98</f>
        <v>-5743.02</v>
      </c>
      <c r="R90">
        <f>'Formato 6 a)'!D98</f>
        <v>753182.95</v>
      </c>
      <c r="S90">
        <f>'Formato 6 a)'!E98</f>
        <v>201674.65</v>
      </c>
      <c r="T90">
        <f>'Formato 6 a)'!F98</f>
        <v>201674.65</v>
      </c>
      <c r="U90">
        <f>'Formato 6 a)'!G98</f>
        <v>551508.29999999993</v>
      </c>
    </row>
    <row r="91" spans="1:21" ht="14.25" x14ac:dyDescent="0.45">
      <c r="A91" t="str">
        <f t="shared" si="2"/>
        <v>6,1,2,2,6,0,0</v>
      </c>
      <c r="B91">
        <v>6</v>
      </c>
      <c r="C91">
        <v>1</v>
      </c>
      <c r="D91">
        <v>2</v>
      </c>
      <c r="E91">
        <v>2</v>
      </c>
      <c r="F91">
        <v>6</v>
      </c>
      <c r="K91" t="s">
        <v>3165</v>
      </c>
      <c r="P91">
        <f>'Formato 6 a)'!B99</f>
        <v>3765920.36</v>
      </c>
      <c r="Q91">
        <f>'Formato 6 a)'!C99</f>
        <v>0</v>
      </c>
      <c r="R91">
        <f>'Formato 6 a)'!D99</f>
        <v>3765920.36</v>
      </c>
      <c r="S91">
        <f>'Formato 6 a)'!E99</f>
        <v>1261009.75</v>
      </c>
      <c r="T91">
        <f>'Formato 6 a)'!F99</f>
        <v>1261009.75</v>
      </c>
      <c r="U91">
        <f>'Formato 6 a)'!G99</f>
        <v>2504910.61</v>
      </c>
    </row>
    <row r="92" spans="1:21" x14ac:dyDescent="0.25">
      <c r="A92" t="str">
        <f t="shared" si="2"/>
        <v>6,1,2,2,7,0,0</v>
      </c>
      <c r="B92">
        <v>6</v>
      </c>
      <c r="C92">
        <v>1</v>
      </c>
      <c r="D92">
        <v>2</v>
      </c>
      <c r="E92">
        <v>2</v>
      </c>
      <c r="F92">
        <v>7</v>
      </c>
      <c r="K92" t="s">
        <v>3166</v>
      </c>
      <c r="P92">
        <f>'Formato 6 a)'!B100</f>
        <v>1799730.91</v>
      </c>
      <c r="Q92">
        <f>'Formato 6 a)'!C100</f>
        <v>0</v>
      </c>
      <c r="R92">
        <f>'Formato 6 a)'!D100</f>
        <v>1799730.91</v>
      </c>
      <c r="S92">
        <f>'Formato 6 a)'!E100</f>
        <v>21100</v>
      </c>
      <c r="T92">
        <f>'Formato 6 a)'!F100</f>
        <v>21100</v>
      </c>
      <c r="U92">
        <f>'Formato 6 a)'!G100</f>
        <v>1778630.91</v>
      </c>
    </row>
    <row r="93" spans="1:21" ht="14.25" x14ac:dyDescent="0.45">
      <c r="A93" t="str">
        <f t="shared" si="2"/>
        <v>6,1,2,2,8,0,0</v>
      </c>
      <c r="B93">
        <v>6</v>
      </c>
      <c r="C93">
        <v>1</v>
      </c>
      <c r="D93">
        <v>2</v>
      </c>
      <c r="E93">
        <v>2</v>
      </c>
      <c r="F93">
        <v>8</v>
      </c>
      <c r="K93" t="s">
        <v>3167</v>
      </c>
      <c r="P93">
        <f>'Formato 6 a)'!B101</f>
        <v>0</v>
      </c>
      <c r="Q93">
        <f>'Formato 6 a)'!C101</f>
        <v>0</v>
      </c>
      <c r="R93">
        <f>'Formato 6 a)'!D101</f>
        <v>0</v>
      </c>
      <c r="S93">
        <f>'Formato 6 a)'!E101</f>
        <v>0</v>
      </c>
      <c r="T93">
        <f>'Formato 6 a)'!F101</f>
        <v>0</v>
      </c>
      <c r="U93">
        <f>'Formato 6 a)'!G101</f>
        <v>0</v>
      </c>
    </row>
    <row r="94" spans="1:21" ht="14.25" x14ac:dyDescent="0.45">
      <c r="A94" t="str">
        <f t="shared" si="2"/>
        <v>6,1,2,2,9,0,0</v>
      </c>
      <c r="B94">
        <v>6</v>
      </c>
      <c r="C94">
        <v>1</v>
      </c>
      <c r="D94">
        <v>2</v>
      </c>
      <c r="E94">
        <v>2</v>
      </c>
      <c r="F94">
        <v>9</v>
      </c>
      <c r="K94" t="s">
        <v>3168</v>
      </c>
      <c r="P94">
        <f>'Formato 6 a)'!B102</f>
        <v>3571065.84</v>
      </c>
      <c r="Q94">
        <f>'Formato 6 a)'!C102</f>
        <v>0</v>
      </c>
      <c r="R94">
        <f>'Formato 6 a)'!D102</f>
        <v>3571065.84</v>
      </c>
      <c r="S94">
        <f>'Formato 6 a)'!E102</f>
        <v>1383923.91</v>
      </c>
      <c r="T94">
        <f>'Formato 6 a)'!F102</f>
        <v>1383923.91</v>
      </c>
      <c r="U94">
        <f>'Formato 6 a)'!G102</f>
        <v>2187141.9299999997</v>
      </c>
    </row>
    <row r="95" spans="1:21" ht="14.25" x14ac:dyDescent="0.45">
      <c r="A95" t="str">
        <f t="shared" si="2"/>
        <v>6,1,2,3,0,0,0</v>
      </c>
      <c r="B95">
        <v>6</v>
      </c>
      <c r="C95">
        <v>1</v>
      </c>
      <c r="D95">
        <v>2</v>
      </c>
      <c r="E95">
        <v>3</v>
      </c>
      <c r="J95" t="s">
        <v>3178</v>
      </c>
      <c r="P95">
        <f>'Formato 6 a)'!B103</f>
        <v>7057540.2699999996</v>
      </c>
      <c r="Q95">
        <f>'Formato 6 a)'!C103</f>
        <v>0</v>
      </c>
      <c r="R95">
        <f>'Formato 6 a)'!D103</f>
        <v>7057540.2699999996</v>
      </c>
      <c r="S95">
        <f>'Formato 6 a)'!E103</f>
        <v>1960073.75</v>
      </c>
      <c r="T95">
        <f>'Formato 6 a)'!F103</f>
        <v>1960073.75</v>
      </c>
      <c r="U95">
        <f>'Formato 6 a)'!G103</f>
        <v>5097466.5199999996</v>
      </c>
    </row>
    <row r="96" spans="1:21" x14ac:dyDescent="0.25">
      <c r="A96" t="str">
        <f t="shared" si="2"/>
        <v>6,1,2,3,1,0,0</v>
      </c>
      <c r="B96">
        <v>6</v>
      </c>
      <c r="C96">
        <v>1</v>
      </c>
      <c r="D96">
        <v>2</v>
      </c>
      <c r="E96">
        <v>3</v>
      </c>
      <c r="F96">
        <v>1</v>
      </c>
      <c r="K96" t="s">
        <v>3169</v>
      </c>
      <c r="P96">
        <f>'Formato 6 a)'!B104</f>
        <v>720706.02</v>
      </c>
      <c r="Q96">
        <f>'Formato 6 a)'!C104</f>
        <v>15344.799999999997</v>
      </c>
      <c r="R96">
        <f>'Formato 6 a)'!D104</f>
        <v>736050.82</v>
      </c>
      <c r="S96">
        <f>'Formato 6 a)'!E104</f>
        <v>325110.19</v>
      </c>
      <c r="T96">
        <f>'Formato 6 a)'!F104</f>
        <v>325110.19</v>
      </c>
      <c r="U96">
        <f>'Formato 6 a)'!G104</f>
        <v>410940.62999999995</v>
      </c>
    </row>
    <row r="97" spans="1:21" ht="14.25" x14ac:dyDescent="0.45">
      <c r="A97" t="str">
        <f t="shared" si="2"/>
        <v>6,1,2,3,2,0,0</v>
      </c>
      <c r="B97">
        <v>6</v>
      </c>
      <c r="C97">
        <v>1</v>
      </c>
      <c r="D97">
        <v>2</v>
      </c>
      <c r="E97">
        <v>3</v>
      </c>
      <c r="F97">
        <v>2</v>
      </c>
      <c r="K97" t="s">
        <v>3170</v>
      </c>
      <c r="P97">
        <f>'Formato 6 a)'!B105</f>
        <v>0</v>
      </c>
      <c r="Q97">
        <f>'Formato 6 a)'!C105</f>
        <v>0</v>
      </c>
      <c r="R97">
        <f>'Formato 6 a)'!D105</f>
        <v>0</v>
      </c>
      <c r="S97">
        <f>'Formato 6 a)'!E105</f>
        <v>0</v>
      </c>
      <c r="T97">
        <f>'Formato 6 a)'!F105</f>
        <v>0</v>
      </c>
      <c r="U97">
        <f>'Formato 6 a)'!G105</f>
        <v>0</v>
      </c>
    </row>
    <row r="98" spans="1:21" x14ac:dyDescent="0.25">
      <c r="A98" t="str">
        <f t="shared" si="2"/>
        <v>6,1,2,3,3,0,0</v>
      </c>
      <c r="B98">
        <v>6</v>
      </c>
      <c r="C98">
        <v>1</v>
      </c>
      <c r="D98">
        <v>2</v>
      </c>
      <c r="E98">
        <v>3</v>
      </c>
      <c r="F98">
        <v>3</v>
      </c>
      <c r="K98" t="s">
        <v>3171</v>
      </c>
      <c r="P98">
        <f>'Formato 6 a)'!B106</f>
        <v>280992.65999999997</v>
      </c>
      <c r="Q98">
        <f>'Formato 6 a)'!C106</f>
        <v>50643.8</v>
      </c>
      <c r="R98">
        <f>'Formato 6 a)'!D106</f>
        <v>331636.46000000002</v>
      </c>
      <c r="S98">
        <f>'Formato 6 a)'!E106</f>
        <v>216176</v>
      </c>
      <c r="T98">
        <f>'Formato 6 a)'!F106</f>
        <v>216176</v>
      </c>
      <c r="U98">
        <f>'Formato 6 a)'!G106</f>
        <v>115460.46000000002</v>
      </c>
    </row>
    <row r="99" spans="1:21" ht="14.25" x14ac:dyDescent="0.45">
      <c r="A99" t="str">
        <f t="shared" si="2"/>
        <v>6,1,2,3,4,0,0</v>
      </c>
      <c r="B99">
        <v>6</v>
      </c>
      <c r="C99">
        <v>1</v>
      </c>
      <c r="D99">
        <v>2</v>
      </c>
      <c r="E99">
        <v>3</v>
      </c>
      <c r="F99">
        <v>4</v>
      </c>
      <c r="K99" t="s">
        <v>3172</v>
      </c>
      <c r="P99">
        <f>'Formato 6 a)'!B107</f>
        <v>889861.72</v>
      </c>
      <c r="Q99">
        <f>'Formato 6 a)'!C107</f>
        <v>10290.720000000001</v>
      </c>
      <c r="R99">
        <f>'Formato 6 a)'!D107</f>
        <v>900152.44</v>
      </c>
      <c r="S99">
        <f>'Formato 6 a)'!E107</f>
        <v>36208.5</v>
      </c>
      <c r="T99">
        <f>'Formato 6 a)'!F107</f>
        <v>36208.5</v>
      </c>
      <c r="U99">
        <f>'Formato 6 a)'!G107</f>
        <v>863943.94</v>
      </c>
    </row>
    <row r="100" spans="1:21" x14ac:dyDescent="0.25">
      <c r="A100" t="str">
        <f t="shared" si="2"/>
        <v>6,1,2,3,5,0,0</v>
      </c>
      <c r="B100">
        <v>6</v>
      </c>
      <c r="C100">
        <v>1</v>
      </c>
      <c r="D100">
        <v>2</v>
      </c>
      <c r="E100">
        <v>3</v>
      </c>
      <c r="F100">
        <v>5</v>
      </c>
      <c r="K100" t="s">
        <v>3173</v>
      </c>
      <c r="P100">
        <f>'Formato 6 a)'!B108</f>
        <v>1707279.41</v>
      </c>
      <c r="Q100">
        <f>'Formato 6 a)'!C108</f>
        <v>-65997.06</v>
      </c>
      <c r="R100">
        <f>'Formato 6 a)'!D108</f>
        <v>1641282.35</v>
      </c>
      <c r="S100">
        <f>'Formato 6 a)'!E108</f>
        <v>481752.28</v>
      </c>
      <c r="T100">
        <f>'Formato 6 a)'!F108</f>
        <v>481752.28</v>
      </c>
      <c r="U100">
        <f>'Formato 6 a)'!G108</f>
        <v>1159530.07</v>
      </c>
    </row>
    <row r="101" spans="1:21" x14ac:dyDescent="0.25">
      <c r="A101" t="str">
        <f t="shared" si="2"/>
        <v>6,1,2,3,6,0,0</v>
      </c>
      <c r="B101">
        <v>6</v>
      </c>
      <c r="C101">
        <v>1</v>
      </c>
      <c r="D101">
        <v>2</v>
      </c>
      <c r="E101">
        <v>3</v>
      </c>
      <c r="F101">
        <v>6</v>
      </c>
      <c r="K101" t="s">
        <v>3174</v>
      </c>
      <c r="P101">
        <f>'Formato 6 a)'!B109</f>
        <v>0</v>
      </c>
      <c r="Q101">
        <f>'Formato 6 a)'!C109</f>
        <v>0</v>
      </c>
      <c r="R101">
        <f>'Formato 6 a)'!D109</f>
        <v>0</v>
      </c>
      <c r="S101">
        <f>'Formato 6 a)'!E109</f>
        <v>0</v>
      </c>
      <c r="T101">
        <f>'Formato 6 a)'!F109</f>
        <v>0</v>
      </c>
      <c r="U101">
        <f>'Formato 6 a)'!G109</f>
        <v>0</v>
      </c>
    </row>
    <row r="102" spans="1:21" x14ac:dyDescent="0.25">
      <c r="A102" t="str">
        <f t="shared" si="2"/>
        <v>6,1,2,3,7,0,0</v>
      </c>
      <c r="B102">
        <v>6</v>
      </c>
      <c r="C102">
        <v>1</v>
      </c>
      <c r="D102">
        <v>2</v>
      </c>
      <c r="E102">
        <v>3</v>
      </c>
      <c r="F102">
        <v>7</v>
      </c>
      <c r="K102" t="s">
        <v>3175</v>
      </c>
      <c r="P102">
        <f>'Formato 6 a)'!B110</f>
        <v>5001.28</v>
      </c>
      <c r="Q102">
        <f>'Formato 6 a)'!C110</f>
        <v>0</v>
      </c>
      <c r="R102">
        <f>'Formato 6 a)'!D110</f>
        <v>5001.28</v>
      </c>
      <c r="S102">
        <f>'Formato 6 a)'!E110</f>
        <v>2575.16</v>
      </c>
      <c r="T102">
        <f>'Formato 6 a)'!F110</f>
        <v>2575.16</v>
      </c>
      <c r="U102">
        <f>'Formato 6 a)'!G110</f>
        <v>2426.12</v>
      </c>
    </row>
    <row r="103" spans="1:21" ht="14.25" x14ac:dyDescent="0.45">
      <c r="A103" t="str">
        <f t="shared" si="2"/>
        <v>6,1,2,3,8,0,0</v>
      </c>
      <c r="B103">
        <v>6</v>
      </c>
      <c r="C103">
        <v>1</v>
      </c>
      <c r="D103">
        <v>2</v>
      </c>
      <c r="E103">
        <v>3</v>
      </c>
      <c r="F103">
        <v>8</v>
      </c>
      <c r="K103" t="s">
        <v>3176</v>
      </c>
      <c r="P103">
        <f>'Formato 6 a)'!B111</f>
        <v>946514.42</v>
      </c>
      <c r="Q103">
        <f>'Formato 6 a)'!C111</f>
        <v>-10386.679999999993</v>
      </c>
      <c r="R103">
        <f>'Formato 6 a)'!D111</f>
        <v>936127.74</v>
      </c>
      <c r="S103">
        <f>'Formato 6 a)'!E111</f>
        <v>89376.12</v>
      </c>
      <c r="T103">
        <f>'Formato 6 a)'!F111</f>
        <v>89376.12</v>
      </c>
      <c r="U103">
        <f>'Formato 6 a)'!G111</f>
        <v>846751.62</v>
      </c>
    </row>
    <row r="104" spans="1:21" ht="14.25" x14ac:dyDescent="0.45">
      <c r="A104" t="str">
        <f t="shared" si="2"/>
        <v>6,1,2,3,9,0,0</v>
      </c>
      <c r="B104">
        <v>6</v>
      </c>
      <c r="C104">
        <v>1</v>
      </c>
      <c r="D104">
        <v>2</v>
      </c>
      <c r="E104">
        <v>3</v>
      </c>
      <c r="F104">
        <v>9</v>
      </c>
      <c r="K104" t="s">
        <v>3177</v>
      </c>
      <c r="P104">
        <f>'Formato 6 a)'!B112</f>
        <v>2507184.7599999998</v>
      </c>
      <c r="Q104">
        <f>'Formato 6 a)'!C112</f>
        <v>104.42</v>
      </c>
      <c r="R104">
        <f>'Formato 6 a)'!D112</f>
        <v>2507289.1800000002</v>
      </c>
      <c r="S104">
        <f>'Formato 6 a)'!E112</f>
        <v>808875.5</v>
      </c>
      <c r="T104">
        <f>'Formato 6 a)'!F112</f>
        <v>808875.5</v>
      </c>
      <c r="U104">
        <f>'Formato 6 a)'!G112</f>
        <v>1698413.6800000002</v>
      </c>
    </row>
    <row r="105" spans="1:21" ht="14.25" x14ac:dyDescent="0.45">
      <c r="A105" t="str">
        <f t="shared" si="2"/>
        <v>6,1,2,4,0,0,0</v>
      </c>
      <c r="B105">
        <v>6</v>
      </c>
      <c r="C105">
        <v>1</v>
      </c>
      <c r="D105">
        <v>2</v>
      </c>
      <c r="E105">
        <v>4</v>
      </c>
      <c r="J105" t="s">
        <v>3179</v>
      </c>
      <c r="P105">
        <f>'Formato 6 a)'!B113</f>
        <v>0</v>
      </c>
      <c r="Q105">
        <f>'Formato 6 a)'!C113</f>
        <v>0</v>
      </c>
      <c r="R105">
        <f>'Formato 6 a)'!D113</f>
        <v>0</v>
      </c>
      <c r="S105">
        <f>'Formato 6 a)'!E113</f>
        <v>0</v>
      </c>
      <c r="T105">
        <f>'Formato 6 a)'!F113</f>
        <v>0</v>
      </c>
      <c r="U105">
        <f>'Formato 6 a)'!G113</f>
        <v>0</v>
      </c>
    </row>
    <row r="106" spans="1:21" x14ac:dyDescent="0.25">
      <c r="A106" t="str">
        <f t="shared" si="2"/>
        <v>6,1,2,4,1,0,0</v>
      </c>
      <c r="B106">
        <v>6</v>
      </c>
      <c r="C106">
        <v>1</v>
      </c>
      <c r="D106">
        <v>2</v>
      </c>
      <c r="E106">
        <v>4</v>
      </c>
      <c r="F106">
        <v>1</v>
      </c>
      <c r="K106" t="s">
        <v>3180</v>
      </c>
      <c r="P106">
        <f>'Formato 6 a)'!B114</f>
        <v>0</v>
      </c>
      <c r="Q106">
        <f>'Formato 6 a)'!C114</f>
        <v>0</v>
      </c>
      <c r="R106">
        <f>'Formato 6 a)'!D114</f>
        <v>0</v>
      </c>
      <c r="S106">
        <f>'Formato 6 a)'!E114</f>
        <v>0</v>
      </c>
      <c r="T106">
        <f>'Formato 6 a)'!F114</f>
        <v>0</v>
      </c>
      <c r="U106">
        <f>'Formato 6 a)'!G114</f>
        <v>0</v>
      </c>
    </row>
    <row r="107" spans="1:21" x14ac:dyDescent="0.25">
      <c r="A107" t="str">
        <f t="shared" si="2"/>
        <v>6,1,2,4,2,0,0</v>
      </c>
      <c r="B107">
        <v>6</v>
      </c>
      <c r="C107">
        <v>1</v>
      </c>
      <c r="D107">
        <v>2</v>
      </c>
      <c r="E107">
        <v>4</v>
      </c>
      <c r="F107">
        <v>2</v>
      </c>
      <c r="K107" t="s">
        <v>3181</v>
      </c>
      <c r="P107">
        <f>'Formato 6 a)'!B115</f>
        <v>0</v>
      </c>
      <c r="Q107">
        <f>'Formato 6 a)'!C115</f>
        <v>0</v>
      </c>
      <c r="R107">
        <f>'Formato 6 a)'!D115</f>
        <v>0</v>
      </c>
      <c r="S107">
        <f>'Formato 6 a)'!E115</f>
        <v>0</v>
      </c>
      <c r="T107">
        <f>'Formato 6 a)'!F115</f>
        <v>0</v>
      </c>
      <c r="U107">
        <f>'Formato 6 a)'!G115</f>
        <v>0</v>
      </c>
    </row>
    <row r="108" spans="1:21" ht="14.25" x14ac:dyDescent="0.45">
      <c r="A108" t="str">
        <f t="shared" si="2"/>
        <v>6,1,2,4,3,0,0</v>
      </c>
      <c r="B108">
        <v>6</v>
      </c>
      <c r="C108">
        <v>1</v>
      </c>
      <c r="D108">
        <v>2</v>
      </c>
      <c r="E108">
        <v>4</v>
      </c>
      <c r="F108">
        <v>3</v>
      </c>
      <c r="K108" t="s">
        <v>3182</v>
      </c>
      <c r="P108">
        <f>'Formato 6 a)'!B116</f>
        <v>0</v>
      </c>
      <c r="Q108">
        <f>'Formato 6 a)'!C116</f>
        <v>0</v>
      </c>
      <c r="R108">
        <f>'Formato 6 a)'!D116</f>
        <v>0</v>
      </c>
      <c r="S108">
        <f>'Formato 6 a)'!E116</f>
        <v>0</v>
      </c>
      <c r="T108">
        <f>'Formato 6 a)'!F116</f>
        <v>0</v>
      </c>
      <c r="U108">
        <f>'Formato 6 a)'!G116</f>
        <v>0</v>
      </c>
    </row>
    <row r="109" spans="1:21" ht="14.25" x14ac:dyDescent="0.45">
      <c r="A109" t="str">
        <f t="shared" si="2"/>
        <v>6,1,2,4,4,0,0</v>
      </c>
      <c r="B109">
        <v>6</v>
      </c>
      <c r="C109">
        <v>1</v>
      </c>
      <c r="D109">
        <v>2</v>
      </c>
      <c r="E109">
        <v>4</v>
      </c>
      <c r="F109">
        <v>4</v>
      </c>
      <c r="K109" t="s">
        <v>3183</v>
      </c>
      <c r="P109">
        <f>'Formato 6 a)'!B117</f>
        <v>0</v>
      </c>
      <c r="Q109">
        <f>'Formato 6 a)'!C117</f>
        <v>0</v>
      </c>
      <c r="R109">
        <f>'Formato 6 a)'!D117</f>
        <v>0</v>
      </c>
      <c r="S109">
        <f>'Formato 6 a)'!E117</f>
        <v>0</v>
      </c>
      <c r="T109">
        <f>'Formato 6 a)'!F117</f>
        <v>0</v>
      </c>
      <c r="U109">
        <f>'Formato 6 a)'!G117</f>
        <v>0</v>
      </c>
    </row>
    <row r="110" spans="1:21" ht="14.25" x14ac:dyDescent="0.45">
      <c r="A110" t="str">
        <f t="shared" si="2"/>
        <v>6,1,2,4,5,0,0</v>
      </c>
      <c r="B110">
        <v>6</v>
      </c>
      <c r="C110">
        <v>1</v>
      </c>
      <c r="D110">
        <v>2</v>
      </c>
      <c r="E110">
        <v>4</v>
      </c>
      <c r="F110">
        <v>5</v>
      </c>
      <c r="K110" t="s">
        <v>3184</v>
      </c>
      <c r="P110">
        <f>'Formato 6 a)'!B118</f>
        <v>0</v>
      </c>
      <c r="Q110">
        <f>'Formato 6 a)'!C118</f>
        <v>0</v>
      </c>
      <c r="R110">
        <f>'Formato 6 a)'!D118</f>
        <v>0</v>
      </c>
      <c r="S110">
        <f>'Formato 6 a)'!E118</f>
        <v>0</v>
      </c>
      <c r="T110">
        <f>'Formato 6 a)'!F118</f>
        <v>0</v>
      </c>
      <c r="U110">
        <f>'Formato 6 a)'!G118</f>
        <v>0</v>
      </c>
    </row>
    <row r="111" spans="1:21" x14ac:dyDescent="0.25">
      <c r="A111" t="str">
        <f t="shared" si="2"/>
        <v>6,1,2,4,6,0,0</v>
      </c>
      <c r="B111">
        <v>6</v>
      </c>
      <c r="C111">
        <v>1</v>
      </c>
      <c r="D111">
        <v>2</v>
      </c>
      <c r="E111">
        <v>4</v>
      </c>
      <c r="F111">
        <v>6</v>
      </c>
      <c r="K111" t="s">
        <v>3185</v>
      </c>
      <c r="P111">
        <f>'Formato 6 a)'!B119</f>
        <v>0</v>
      </c>
      <c r="Q111">
        <f>'Formato 6 a)'!C119</f>
        <v>0</v>
      </c>
      <c r="R111">
        <f>'Formato 6 a)'!D119</f>
        <v>0</v>
      </c>
      <c r="S111">
        <f>'Formato 6 a)'!E119</f>
        <v>0</v>
      </c>
      <c r="T111">
        <f>'Formato 6 a)'!F119</f>
        <v>0</v>
      </c>
      <c r="U111">
        <f>'Formato 6 a)'!G119</f>
        <v>0</v>
      </c>
    </row>
    <row r="112" spans="1:21" ht="14.25" x14ac:dyDescent="0.45">
      <c r="A112" t="str">
        <f t="shared" si="2"/>
        <v>6,1,2,4,7,0,0</v>
      </c>
      <c r="B112">
        <v>6</v>
      </c>
      <c r="C112">
        <v>1</v>
      </c>
      <c r="D112">
        <v>2</v>
      </c>
      <c r="E112">
        <v>4</v>
      </c>
      <c r="F112">
        <v>7</v>
      </c>
      <c r="K112" t="s">
        <v>3186</v>
      </c>
      <c r="P112">
        <f>'Formato 6 a)'!B120</f>
        <v>0</v>
      </c>
      <c r="Q112">
        <f>'Formato 6 a)'!C120</f>
        <v>0</v>
      </c>
      <c r="R112">
        <f>'Formato 6 a)'!D120</f>
        <v>0</v>
      </c>
      <c r="S112">
        <f>'Formato 6 a)'!E120</f>
        <v>0</v>
      </c>
      <c r="T112">
        <f>'Formato 6 a)'!F120</f>
        <v>0</v>
      </c>
      <c r="U112">
        <f>'Formato 6 a)'!G120</f>
        <v>0</v>
      </c>
    </row>
    <row r="113" spans="1:21" ht="14.25" x14ac:dyDescent="0.45">
      <c r="A113" t="str">
        <f t="shared" si="2"/>
        <v>6,1,2,4,8,0,0</v>
      </c>
      <c r="B113">
        <v>6</v>
      </c>
      <c r="C113">
        <v>1</v>
      </c>
      <c r="D113">
        <v>2</v>
      </c>
      <c r="E113">
        <v>4</v>
      </c>
      <c r="F113">
        <v>8</v>
      </c>
      <c r="K113" t="s">
        <v>3187</v>
      </c>
      <c r="P113">
        <f>'Formato 6 a)'!B121</f>
        <v>0</v>
      </c>
      <c r="Q113">
        <f>'Formato 6 a)'!C121</f>
        <v>0</v>
      </c>
      <c r="R113">
        <f>'Formato 6 a)'!D121</f>
        <v>0</v>
      </c>
      <c r="S113">
        <f>'Formato 6 a)'!E121</f>
        <v>0</v>
      </c>
      <c r="T113">
        <f>'Formato 6 a)'!F121</f>
        <v>0</v>
      </c>
      <c r="U113">
        <f>'Formato 6 a)'!G121</f>
        <v>0</v>
      </c>
    </row>
    <row r="114" spans="1:21" ht="14.25" x14ac:dyDescent="0.45">
      <c r="A114" t="str">
        <f t="shared" si="2"/>
        <v>6,1,2,4,9,0,0</v>
      </c>
      <c r="B114">
        <v>6</v>
      </c>
      <c r="C114">
        <v>1</v>
      </c>
      <c r="D114">
        <v>2</v>
      </c>
      <c r="E114">
        <v>4</v>
      </c>
      <c r="F114">
        <v>9</v>
      </c>
      <c r="K114" t="s">
        <v>3188</v>
      </c>
      <c r="P114">
        <f>'Formato 6 a)'!B122</f>
        <v>0</v>
      </c>
      <c r="Q114">
        <f>'Formato 6 a)'!C122</f>
        <v>0</v>
      </c>
      <c r="R114">
        <f>'Formato 6 a)'!D122</f>
        <v>0</v>
      </c>
      <c r="S114">
        <f>'Formato 6 a)'!E122</f>
        <v>0</v>
      </c>
      <c r="T114">
        <f>'Formato 6 a)'!F122</f>
        <v>0</v>
      </c>
      <c r="U114">
        <f>'Formato 6 a)'!G122</f>
        <v>0</v>
      </c>
    </row>
    <row r="115" spans="1:21" ht="14.25" x14ac:dyDescent="0.45">
      <c r="A115" t="str">
        <f t="shared" si="2"/>
        <v>6,1,2,5,0,0,0</v>
      </c>
      <c r="B115">
        <v>6</v>
      </c>
      <c r="C115">
        <v>1</v>
      </c>
      <c r="D115">
        <v>2</v>
      </c>
      <c r="E115">
        <v>5</v>
      </c>
      <c r="J115" t="s">
        <v>3198</v>
      </c>
      <c r="P115">
        <f>'Formato 6 a)'!B123</f>
        <v>355063.73</v>
      </c>
      <c r="Q115">
        <f>'Formato 6 a)'!C123</f>
        <v>0</v>
      </c>
      <c r="R115">
        <f>'Formato 6 a)'!D123</f>
        <v>355063.73</v>
      </c>
      <c r="S115">
        <f>'Formato 6 a)'!E123</f>
        <v>71458.28</v>
      </c>
      <c r="T115">
        <f>'Formato 6 a)'!F123</f>
        <v>71458.28</v>
      </c>
      <c r="U115">
        <f>'Formato 6 a)'!G123</f>
        <v>283605.45</v>
      </c>
    </row>
    <row r="116" spans="1:21" x14ac:dyDescent="0.25">
      <c r="A116" t="str">
        <f t="shared" si="2"/>
        <v>6,1,2,5,1,0,0</v>
      </c>
      <c r="B116">
        <v>6</v>
      </c>
      <c r="C116">
        <v>1</v>
      </c>
      <c r="D116">
        <v>2</v>
      </c>
      <c r="E116">
        <v>5</v>
      </c>
      <c r="F116">
        <v>1</v>
      </c>
      <c r="K116" t="s">
        <v>3189</v>
      </c>
      <c r="P116">
        <f>'Formato 6 a)'!B124</f>
        <v>197242.44</v>
      </c>
      <c r="Q116">
        <f>'Formato 6 a)'!C124</f>
        <v>-13535</v>
      </c>
      <c r="R116">
        <f>'Formato 6 a)'!D124</f>
        <v>183707.44</v>
      </c>
      <c r="S116">
        <f>'Formato 6 a)'!E124</f>
        <v>55431.9</v>
      </c>
      <c r="T116">
        <f>'Formato 6 a)'!F124</f>
        <v>55431.9</v>
      </c>
      <c r="U116">
        <f>'Formato 6 a)'!G124</f>
        <v>128275.54000000001</v>
      </c>
    </row>
    <row r="117" spans="1:21" ht="14.25" x14ac:dyDescent="0.45">
      <c r="A117" t="str">
        <f t="shared" si="2"/>
        <v>6,1,2,5,2,0,0</v>
      </c>
      <c r="B117">
        <v>6</v>
      </c>
      <c r="C117">
        <v>1</v>
      </c>
      <c r="D117">
        <v>2</v>
      </c>
      <c r="E117">
        <v>5</v>
      </c>
      <c r="F117">
        <v>2</v>
      </c>
      <c r="K117" t="s">
        <v>3190</v>
      </c>
      <c r="P117">
        <f>'Formato 6 a)'!B125</f>
        <v>54530.46</v>
      </c>
      <c r="Q117">
        <f>'Formato 6 a)'!C125</f>
        <v>0</v>
      </c>
      <c r="R117">
        <f>'Formato 6 a)'!D125</f>
        <v>54530.46</v>
      </c>
      <c r="S117">
        <f>'Formato 6 a)'!E125</f>
        <v>2491.38</v>
      </c>
      <c r="T117">
        <f>'Formato 6 a)'!F125</f>
        <v>2491.38</v>
      </c>
      <c r="U117">
        <f>'Formato 6 a)'!G125</f>
        <v>52039.08</v>
      </c>
    </row>
    <row r="118" spans="1:21" x14ac:dyDescent="0.25">
      <c r="A118" t="str">
        <f t="shared" si="2"/>
        <v>6,1,2,5,3,0,0</v>
      </c>
      <c r="B118">
        <v>6</v>
      </c>
      <c r="C118">
        <v>1</v>
      </c>
      <c r="D118">
        <v>2</v>
      </c>
      <c r="E118">
        <v>5</v>
      </c>
      <c r="F118">
        <v>3</v>
      </c>
      <c r="K118" t="s">
        <v>3191</v>
      </c>
      <c r="P118">
        <f>'Formato 6 a)'!B126</f>
        <v>0</v>
      </c>
      <c r="Q118">
        <f>'Formato 6 a)'!C126</f>
        <v>0</v>
      </c>
      <c r="R118">
        <f>'Formato 6 a)'!D126</f>
        <v>0</v>
      </c>
      <c r="S118">
        <f>'Formato 6 a)'!E126</f>
        <v>0</v>
      </c>
      <c r="T118">
        <f>'Formato 6 a)'!F126</f>
        <v>0</v>
      </c>
      <c r="U118">
        <f>'Formato 6 a)'!G126</f>
        <v>0</v>
      </c>
    </row>
    <row r="119" spans="1:21" x14ac:dyDescent="0.25">
      <c r="A119" t="str">
        <f t="shared" si="2"/>
        <v>6,1,2,5,4,0,0</v>
      </c>
      <c r="B119">
        <v>6</v>
      </c>
      <c r="C119">
        <v>1</v>
      </c>
      <c r="D119">
        <v>2</v>
      </c>
      <c r="E119">
        <v>5</v>
      </c>
      <c r="F119">
        <v>4</v>
      </c>
      <c r="K119" t="s">
        <v>3192</v>
      </c>
      <c r="P119">
        <f>'Formato 6 a)'!B127</f>
        <v>0</v>
      </c>
      <c r="Q119">
        <f>'Formato 6 a)'!C127</f>
        <v>0</v>
      </c>
      <c r="R119">
        <f>'Formato 6 a)'!D127</f>
        <v>0</v>
      </c>
      <c r="S119">
        <f>'Formato 6 a)'!E127</f>
        <v>0</v>
      </c>
      <c r="T119">
        <f>'Formato 6 a)'!F127</f>
        <v>0</v>
      </c>
      <c r="U119">
        <f>'Formato 6 a)'!G127</f>
        <v>0</v>
      </c>
    </row>
    <row r="120" spans="1:21" ht="14.25" x14ac:dyDescent="0.45">
      <c r="A120" t="str">
        <f t="shared" si="2"/>
        <v>6,1,2,5,5,0,0</v>
      </c>
      <c r="B120">
        <v>6</v>
      </c>
      <c r="C120">
        <v>1</v>
      </c>
      <c r="D120">
        <v>2</v>
      </c>
      <c r="E120">
        <v>5</v>
      </c>
      <c r="F120">
        <v>5</v>
      </c>
      <c r="K120" t="s">
        <v>3193</v>
      </c>
      <c r="P120">
        <f>'Formato 6 a)'!B128</f>
        <v>0</v>
      </c>
      <c r="Q120">
        <f>'Formato 6 a)'!C128</f>
        <v>0</v>
      </c>
      <c r="R120">
        <f>'Formato 6 a)'!D128</f>
        <v>0</v>
      </c>
      <c r="S120">
        <f>'Formato 6 a)'!E128</f>
        <v>0</v>
      </c>
      <c r="T120">
        <f>'Formato 6 a)'!F128</f>
        <v>0</v>
      </c>
      <c r="U120">
        <f>'Formato 6 a)'!G128</f>
        <v>0</v>
      </c>
    </row>
    <row r="121" spans="1:21" ht="14.25" x14ac:dyDescent="0.45">
      <c r="A121" t="str">
        <f t="shared" si="2"/>
        <v>6,1,2,5,6,0,0</v>
      </c>
      <c r="B121">
        <v>6</v>
      </c>
      <c r="C121">
        <v>1</v>
      </c>
      <c r="D121">
        <v>2</v>
      </c>
      <c r="E121">
        <v>5</v>
      </c>
      <c r="F121">
        <v>6</v>
      </c>
      <c r="K121" t="s">
        <v>3194</v>
      </c>
      <c r="P121">
        <f>'Formato 6 a)'!B129</f>
        <v>28446.51</v>
      </c>
      <c r="Q121">
        <f>'Formato 6 a)'!C129</f>
        <v>13535</v>
      </c>
      <c r="R121">
        <f>'Formato 6 a)'!D129</f>
        <v>41981.51</v>
      </c>
      <c r="S121">
        <f>'Formato 6 a)'!E129</f>
        <v>13535</v>
      </c>
      <c r="T121">
        <f>'Formato 6 a)'!F129</f>
        <v>13535</v>
      </c>
      <c r="U121">
        <f>'Formato 6 a)'!G129</f>
        <v>28446.510000000002</v>
      </c>
    </row>
    <row r="122" spans="1:21" x14ac:dyDescent="0.25">
      <c r="A122" t="str">
        <f t="shared" si="2"/>
        <v>6,1,2,5,7,0,0</v>
      </c>
      <c r="B122">
        <v>6</v>
      </c>
      <c r="C122">
        <v>1</v>
      </c>
      <c r="D122">
        <v>2</v>
      </c>
      <c r="E122">
        <v>5</v>
      </c>
      <c r="F122">
        <v>7</v>
      </c>
      <c r="K122" t="s">
        <v>3195</v>
      </c>
      <c r="P122">
        <f>'Formato 6 a)'!B130</f>
        <v>0</v>
      </c>
      <c r="Q122">
        <f>'Formato 6 a)'!C130</f>
        <v>0</v>
      </c>
      <c r="R122">
        <f>'Formato 6 a)'!D130</f>
        <v>0</v>
      </c>
      <c r="S122">
        <f>'Formato 6 a)'!E130</f>
        <v>0</v>
      </c>
      <c r="T122">
        <f>'Formato 6 a)'!F130</f>
        <v>0</v>
      </c>
      <c r="U122">
        <f>'Formato 6 a)'!G130</f>
        <v>0</v>
      </c>
    </row>
    <row r="123" spans="1:21" ht="14.25" x14ac:dyDescent="0.45">
      <c r="A123" t="str">
        <f t="shared" si="2"/>
        <v>6,1,2,5,8,0,0</v>
      </c>
      <c r="B123">
        <v>6</v>
      </c>
      <c r="C123">
        <v>1</v>
      </c>
      <c r="D123">
        <v>2</v>
      </c>
      <c r="E123">
        <v>5</v>
      </c>
      <c r="F123">
        <v>8</v>
      </c>
      <c r="K123" t="s">
        <v>3196</v>
      </c>
      <c r="P123">
        <f>'Formato 6 a)'!B131</f>
        <v>0</v>
      </c>
      <c r="Q123">
        <f>'Formato 6 a)'!C131</f>
        <v>0</v>
      </c>
      <c r="R123">
        <f>'Formato 6 a)'!D131</f>
        <v>0</v>
      </c>
      <c r="S123">
        <f>'Formato 6 a)'!E131</f>
        <v>0</v>
      </c>
      <c r="T123">
        <f>'Formato 6 a)'!F131</f>
        <v>0</v>
      </c>
      <c r="U123">
        <f>'Formato 6 a)'!G131</f>
        <v>0</v>
      </c>
    </row>
    <row r="124" spans="1:21" ht="14.25" x14ac:dyDescent="0.45">
      <c r="A124" t="str">
        <f t="shared" si="2"/>
        <v>6,1,2,5,9,0,0</v>
      </c>
      <c r="B124">
        <v>6</v>
      </c>
      <c r="C124">
        <v>1</v>
      </c>
      <c r="D124">
        <v>2</v>
      </c>
      <c r="E124">
        <v>5</v>
      </c>
      <c r="F124">
        <v>9</v>
      </c>
      <c r="K124" t="s">
        <v>3197</v>
      </c>
      <c r="P124">
        <f>'Formato 6 a)'!B132</f>
        <v>74844.320000000007</v>
      </c>
      <c r="Q124">
        <f>'Formato 6 a)'!C132</f>
        <v>0</v>
      </c>
      <c r="R124">
        <f>'Formato 6 a)'!D132</f>
        <v>74844.320000000007</v>
      </c>
      <c r="S124">
        <f>'Formato 6 a)'!E132</f>
        <v>0</v>
      </c>
      <c r="T124">
        <f>'Formato 6 a)'!F132</f>
        <v>0</v>
      </c>
      <c r="U124">
        <f>'Formato 6 a)'!G132</f>
        <v>74844.320000000007</v>
      </c>
    </row>
    <row r="125" spans="1:21" x14ac:dyDescent="0.25">
      <c r="A125" t="str">
        <f t="shared" si="2"/>
        <v>6,1,2,6,0,0,0</v>
      </c>
      <c r="B125">
        <v>6</v>
      </c>
      <c r="C125">
        <v>1</v>
      </c>
      <c r="D125">
        <v>2</v>
      </c>
      <c r="E125">
        <v>6</v>
      </c>
      <c r="J125" t="s">
        <v>3199</v>
      </c>
      <c r="P125">
        <f>'Formato 6 a)'!B133</f>
        <v>0</v>
      </c>
      <c r="Q125">
        <f>'Formato 6 a)'!C133</f>
        <v>0</v>
      </c>
      <c r="R125">
        <f>'Formato 6 a)'!D133</f>
        <v>0</v>
      </c>
      <c r="S125">
        <f>'Formato 6 a)'!E133</f>
        <v>0</v>
      </c>
      <c r="T125">
        <f>'Formato 6 a)'!F133</f>
        <v>0</v>
      </c>
      <c r="U125">
        <f>'Formato 6 a)'!G133</f>
        <v>0</v>
      </c>
    </row>
    <row r="126" spans="1:21" x14ac:dyDescent="0.25">
      <c r="A126" t="str">
        <f t="shared" si="2"/>
        <v>6,1,2,6,1,0,0</v>
      </c>
      <c r="B126">
        <v>6</v>
      </c>
      <c r="C126">
        <v>1</v>
      </c>
      <c r="D126">
        <v>2</v>
      </c>
      <c r="E126">
        <v>6</v>
      </c>
      <c r="F126">
        <v>1</v>
      </c>
      <c r="K126" t="s">
        <v>3200</v>
      </c>
      <c r="P126">
        <f>'Formato 6 a)'!B134</f>
        <v>0</v>
      </c>
      <c r="Q126">
        <f>'Formato 6 a)'!C134</f>
        <v>0</v>
      </c>
      <c r="R126">
        <f>'Formato 6 a)'!D134</f>
        <v>0</v>
      </c>
      <c r="S126">
        <f>'Formato 6 a)'!E134</f>
        <v>0</v>
      </c>
      <c r="T126">
        <f>'Formato 6 a)'!F134</f>
        <v>0</v>
      </c>
      <c r="U126">
        <f>'Formato 6 a)'!G134</f>
        <v>0</v>
      </c>
    </row>
    <row r="127" spans="1:21" x14ac:dyDescent="0.25">
      <c r="A127" t="str">
        <f t="shared" si="2"/>
        <v>6,1,2,6,2,0,0</v>
      </c>
      <c r="B127">
        <v>6</v>
      </c>
      <c r="C127">
        <v>1</v>
      </c>
      <c r="D127">
        <v>2</v>
      </c>
      <c r="E127">
        <v>6</v>
      </c>
      <c r="F127">
        <v>2</v>
      </c>
      <c r="K127" t="s">
        <v>3201</v>
      </c>
      <c r="P127">
        <f>'Formato 6 a)'!B135</f>
        <v>0</v>
      </c>
      <c r="Q127">
        <f>'Formato 6 a)'!C135</f>
        <v>0</v>
      </c>
      <c r="R127">
        <f>'Formato 6 a)'!D135</f>
        <v>0</v>
      </c>
      <c r="S127">
        <f>'Formato 6 a)'!E135</f>
        <v>0</v>
      </c>
      <c r="T127">
        <f>'Formato 6 a)'!F135</f>
        <v>0</v>
      </c>
      <c r="U127">
        <f>'Formato 6 a)'!G135</f>
        <v>0</v>
      </c>
    </row>
    <row r="128" spans="1:21" ht="14.25" x14ac:dyDescent="0.45">
      <c r="A128" t="str">
        <f t="shared" si="2"/>
        <v>6,1,2,6,3,0,0</v>
      </c>
      <c r="B128">
        <v>6</v>
      </c>
      <c r="C128">
        <v>1</v>
      </c>
      <c r="D128">
        <v>2</v>
      </c>
      <c r="E128">
        <v>6</v>
      </c>
      <c r="F128">
        <v>3</v>
      </c>
      <c r="K128" t="s">
        <v>3202</v>
      </c>
      <c r="P128">
        <f>'Formato 6 a)'!B136</f>
        <v>0</v>
      </c>
      <c r="Q128">
        <f>'Formato 6 a)'!C136</f>
        <v>0</v>
      </c>
      <c r="R128">
        <f>'Formato 6 a)'!D136</f>
        <v>0</v>
      </c>
      <c r="S128">
        <f>'Formato 6 a)'!E136</f>
        <v>0</v>
      </c>
      <c r="T128">
        <f>'Formato 6 a)'!F136</f>
        <v>0</v>
      </c>
      <c r="U128">
        <f>'Formato 6 a)'!G136</f>
        <v>0</v>
      </c>
    </row>
    <row r="129" spans="1:21" ht="14.25" x14ac:dyDescent="0.45">
      <c r="A129" t="str">
        <f t="shared" si="2"/>
        <v>6,1,2,7,0,0,0</v>
      </c>
      <c r="B129">
        <v>6</v>
      </c>
      <c r="C129">
        <v>1</v>
      </c>
      <c r="D129">
        <v>2</v>
      </c>
      <c r="E129">
        <v>7</v>
      </c>
      <c r="J129" t="s">
        <v>3203</v>
      </c>
      <c r="P129">
        <f>'Formato 6 a)'!B137</f>
        <v>0</v>
      </c>
      <c r="Q129">
        <f>'Formato 6 a)'!C137</f>
        <v>0</v>
      </c>
      <c r="R129">
        <f>'Formato 6 a)'!D137</f>
        <v>0</v>
      </c>
      <c r="S129">
        <f>'Formato 6 a)'!E137</f>
        <v>0</v>
      </c>
      <c r="T129">
        <f>'Formato 6 a)'!F137</f>
        <v>0</v>
      </c>
      <c r="U129">
        <f>'Formato 6 a)'!G137</f>
        <v>0</v>
      </c>
    </row>
    <row r="130" spans="1:21" ht="14.25" x14ac:dyDescent="0.45">
      <c r="A130" t="str">
        <f t="shared" si="2"/>
        <v>6,1,2,7,1,0,0</v>
      </c>
      <c r="B130">
        <v>6</v>
      </c>
      <c r="C130">
        <v>1</v>
      </c>
      <c r="D130">
        <v>2</v>
      </c>
      <c r="E130">
        <v>7</v>
      </c>
      <c r="F130">
        <v>1</v>
      </c>
      <c r="K130" t="s">
        <v>3204</v>
      </c>
      <c r="P130">
        <f>'Formato 6 a)'!B138</f>
        <v>0</v>
      </c>
      <c r="Q130">
        <f>'Formato 6 a)'!C138</f>
        <v>0</v>
      </c>
      <c r="R130">
        <f>'Formato 6 a)'!D138</f>
        <v>0</v>
      </c>
      <c r="S130">
        <f>'Formato 6 a)'!E138</f>
        <v>0</v>
      </c>
      <c r="T130">
        <f>'Formato 6 a)'!F138</f>
        <v>0</v>
      </c>
      <c r="U130">
        <f>'Formato 6 a)'!G138</f>
        <v>0</v>
      </c>
    </row>
    <row r="131" spans="1:21" ht="14.25" x14ac:dyDescent="0.45">
      <c r="A131" t="str">
        <f t="shared" si="2"/>
        <v>6,1,2,7,2,0,0</v>
      </c>
      <c r="B131">
        <v>6</v>
      </c>
      <c r="C131">
        <v>1</v>
      </c>
      <c r="D131">
        <v>2</v>
      </c>
      <c r="E131">
        <v>7</v>
      </c>
      <c r="F131">
        <v>2</v>
      </c>
      <c r="K131" t="s">
        <v>3205</v>
      </c>
      <c r="P131">
        <f>'Formato 6 a)'!B139</f>
        <v>0</v>
      </c>
      <c r="Q131">
        <f>'Formato 6 a)'!C139</f>
        <v>0</v>
      </c>
      <c r="R131">
        <f>'Formato 6 a)'!D139</f>
        <v>0</v>
      </c>
      <c r="S131">
        <f>'Formato 6 a)'!E139</f>
        <v>0</v>
      </c>
      <c r="T131">
        <f>'Formato 6 a)'!F139</f>
        <v>0</v>
      </c>
      <c r="U131">
        <f>'Formato 6 a)'!G139</f>
        <v>0</v>
      </c>
    </row>
    <row r="132" spans="1:21" x14ac:dyDescent="0.25">
      <c r="A132" t="str">
        <f t="shared" si="2"/>
        <v>6,1,2,7,3,0,0</v>
      </c>
      <c r="B132">
        <v>6</v>
      </c>
      <c r="C132">
        <v>1</v>
      </c>
      <c r="D132">
        <v>2</v>
      </c>
      <c r="E132">
        <v>7</v>
      </c>
      <c r="F132">
        <v>3</v>
      </c>
      <c r="K132" t="s">
        <v>3206</v>
      </c>
      <c r="P132">
        <f>'Formato 6 a)'!B140</f>
        <v>0</v>
      </c>
      <c r="Q132">
        <f>'Formato 6 a)'!C140</f>
        <v>0</v>
      </c>
      <c r="R132">
        <f>'Formato 6 a)'!D140</f>
        <v>0</v>
      </c>
      <c r="S132">
        <f>'Formato 6 a)'!E140</f>
        <v>0</v>
      </c>
      <c r="T132">
        <f>'Formato 6 a)'!F140</f>
        <v>0</v>
      </c>
      <c r="U132">
        <f>'Formato 6 a)'!G140</f>
        <v>0</v>
      </c>
    </row>
    <row r="133" spans="1:21" x14ac:dyDescent="0.25">
      <c r="A133" t="str">
        <f t="shared" si="2"/>
        <v>6,1,2,7,4,0,0</v>
      </c>
      <c r="B133">
        <v>6</v>
      </c>
      <c r="C133">
        <v>1</v>
      </c>
      <c r="D133">
        <v>2</v>
      </c>
      <c r="E133">
        <v>7</v>
      </c>
      <c r="F133">
        <v>4</v>
      </c>
      <c r="K133" t="s">
        <v>3207</v>
      </c>
      <c r="P133">
        <f>'Formato 6 a)'!B141</f>
        <v>0</v>
      </c>
      <c r="Q133">
        <f>'Formato 6 a)'!C141</f>
        <v>0</v>
      </c>
      <c r="R133">
        <f>'Formato 6 a)'!D141</f>
        <v>0</v>
      </c>
      <c r="S133">
        <f>'Formato 6 a)'!E141</f>
        <v>0</v>
      </c>
      <c r="T133">
        <f>'Formato 6 a)'!F141</f>
        <v>0</v>
      </c>
      <c r="U133">
        <f>'Formato 6 a)'!G141</f>
        <v>0</v>
      </c>
    </row>
    <row r="134" spans="1:21" x14ac:dyDescent="0.25">
      <c r="A134" t="str">
        <f t="shared" si="2"/>
        <v>6,1,2,7,5,0,0</v>
      </c>
      <c r="B134">
        <v>6</v>
      </c>
      <c r="C134">
        <v>1</v>
      </c>
      <c r="D134">
        <v>2</v>
      </c>
      <c r="E134">
        <v>7</v>
      </c>
      <c r="F134">
        <v>5</v>
      </c>
      <c r="K134" t="s">
        <v>3208</v>
      </c>
      <c r="P134">
        <f>'Formato 6 a)'!B142</f>
        <v>0</v>
      </c>
      <c r="Q134">
        <f>'Formato 6 a)'!C142</f>
        <v>0</v>
      </c>
      <c r="R134">
        <f>'Formato 6 a)'!D142</f>
        <v>0</v>
      </c>
      <c r="S134">
        <f>'Formato 6 a)'!E142</f>
        <v>0</v>
      </c>
      <c r="T134">
        <f>'Formato 6 a)'!F142</f>
        <v>0</v>
      </c>
      <c r="U134">
        <f>'Formato 6 a)'!G142</f>
        <v>0</v>
      </c>
    </row>
    <row r="135" spans="1:21" x14ac:dyDescent="0.25">
      <c r="A135" t="str">
        <f t="shared" si="2"/>
        <v>6,1,2,7,5,1,0</v>
      </c>
      <c r="B135">
        <v>6</v>
      </c>
      <c r="C135">
        <v>1</v>
      </c>
      <c r="D135">
        <v>2</v>
      </c>
      <c r="E135">
        <v>7</v>
      </c>
      <c r="F135">
        <v>5</v>
      </c>
      <c r="G135">
        <v>1</v>
      </c>
      <c r="L135" t="s">
        <v>344</v>
      </c>
      <c r="P135">
        <f>'Formato 6 a)'!B143</f>
        <v>0</v>
      </c>
      <c r="Q135">
        <f>'Formato 6 a)'!C143</f>
        <v>0</v>
      </c>
      <c r="R135">
        <f>'Formato 6 a)'!D143</f>
        <v>0</v>
      </c>
      <c r="S135">
        <f>'Formato 6 a)'!E143</f>
        <v>0</v>
      </c>
      <c r="T135">
        <f>'Formato 6 a)'!F143</f>
        <v>0</v>
      </c>
      <c r="U135">
        <f>'Formato 6 a)'!G143</f>
        <v>0</v>
      </c>
    </row>
    <row r="136" spans="1:21" x14ac:dyDescent="0.25">
      <c r="A136" t="str">
        <f t="shared" si="2"/>
        <v>6,1,2,7,6,0,0</v>
      </c>
      <c r="B136">
        <v>6</v>
      </c>
      <c r="C136">
        <v>1</v>
      </c>
      <c r="D136">
        <v>2</v>
      </c>
      <c r="E136">
        <v>7</v>
      </c>
      <c r="F136">
        <v>6</v>
      </c>
      <c r="K136" t="s">
        <v>3209</v>
      </c>
      <c r="P136">
        <f>'Formato 6 a)'!B144</f>
        <v>0</v>
      </c>
      <c r="Q136">
        <f>'Formato 6 a)'!C144</f>
        <v>0</v>
      </c>
      <c r="R136">
        <f>'Formato 6 a)'!D144</f>
        <v>0</v>
      </c>
      <c r="S136">
        <f>'Formato 6 a)'!E144</f>
        <v>0</v>
      </c>
      <c r="T136">
        <f>'Formato 6 a)'!F144</f>
        <v>0</v>
      </c>
      <c r="U136">
        <f>'Formato 6 a)'!G144</f>
        <v>0</v>
      </c>
    </row>
    <row r="137" spans="1:21" x14ac:dyDescent="0.25">
      <c r="A137" t="str">
        <f t="shared" si="2"/>
        <v>6,1,2,7,7,0,0</v>
      </c>
      <c r="B137">
        <v>6</v>
      </c>
      <c r="C137">
        <v>1</v>
      </c>
      <c r="D137">
        <v>2</v>
      </c>
      <c r="E137">
        <v>7</v>
      </c>
      <c r="F137">
        <v>7</v>
      </c>
      <c r="K137" t="s">
        <v>3210</v>
      </c>
      <c r="P137">
        <f>'Formato 6 a)'!B145</f>
        <v>0</v>
      </c>
      <c r="Q137">
        <f>'Formato 6 a)'!C145</f>
        <v>0</v>
      </c>
      <c r="R137">
        <f>'Formato 6 a)'!D145</f>
        <v>0</v>
      </c>
      <c r="S137">
        <f>'Formato 6 a)'!E145</f>
        <v>0</v>
      </c>
      <c r="T137">
        <f>'Formato 6 a)'!F145</f>
        <v>0</v>
      </c>
      <c r="U137">
        <f>'Formato 6 a)'!G145</f>
        <v>0</v>
      </c>
    </row>
    <row r="138" spans="1:21" x14ac:dyDescent="0.25">
      <c r="A138" t="str">
        <f t="shared" si="2"/>
        <v>6,1,2,8,0,0,0</v>
      </c>
      <c r="B138">
        <v>6</v>
      </c>
      <c r="C138">
        <v>1</v>
      </c>
      <c r="D138">
        <v>2</v>
      </c>
      <c r="E138">
        <v>8</v>
      </c>
      <c r="J138" t="s">
        <v>3211</v>
      </c>
      <c r="P138">
        <f>'Formato 6 a)'!B146</f>
        <v>0</v>
      </c>
      <c r="Q138">
        <f>'Formato 6 a)'!C146</f>
        <v>0</v>
      </c>
      <c r="R138">
        <f>'Formato 6 a)'!D146</f>
        <v>0</v>
      </c>
      <c r="S138">
        <f>'Formato 6 a)'!E146</f>
        <v>0</v>
      </c>
      <c r="T138">
        <f>'Formato 6 a)'!F146</f>
        <v>0</v>
      </c>
      <c r="U138">
        <f>'Formato 6 a)'!G146</f>
        <v>0</v>
      </c>
    </row>
    <row r="139" spans="1:21" x14ac:dyDescent="0.25">
      <c r="A139" t="str">
        <f t="shared" si="2"/>
        <v>6,1,2,8,1,0,0</v>
      </c>
      <c r="B139">
        <v>6</v>
      </c>
      <c r="C139">
        <v>1</v>
      </c>
      <c r="D139">
        <v>2</v>
      </c>
      <c r="E139">
        <v>8</v>
      </c>
      <c r="F139">
        <v>1</v>
      </c>
      <c r="K139" t="s">
        <v>759</v>
      </c>
      <c r="P139">
        <f>'Formato 6 a)'!B147</f>
        <v>0</v>
      </c>
      <c r="Q139">
        <f>'Formato 6 a)'!C147</f>
        <v>0</v>
      </c>
      <c r="R139">
        <f>'Formato 6 a)'!D147</f>
        <v>0</v>
      </c>
      <c r="S139">
        <f>'Formato 6 a)'!E147</f>
        <v>0</v>
      </c>
      <c r="T139">
        <f>'Formato 6 a)'!F147</f>
        <v>0</v>
      </c>
      <c r="U139">
        <f>'Formato 6 a)'!G147</f>
        <v>0</v>
      </c>
    </row>
    <row r="140" spans="1:21" x14ac:dyDescent="0.25">
      <c r="A140" t="str">
        <f t="shared" si="2"/>
        <v>6,1,2,8,2,0,0</v>
      </c>
      <c r="B140">
        <v>6</v>
      </c>
      <c r="C140">
        <v>1</v>
      </c>
      <c r="D140">
        <v>2</v>
      </c>
      <c r="E140">
        <v>8</v>
      </c>
      <c r="F140">
        <v>2</v>
      </c>
      <c r="K140" t="s">
        <v>654</v>
      </c>
      <c r="P140">
        <f>'Formato 6 a)'!B148</f>
        <v>0</v>
      </c>
      <c r="Q140">
        <f>'Formato 6 a)'!C148</f>
        <v>0</v>
      </c>
      <c r="R140">
        <f>'Formato 6 a)'!D148</f>
        <v>0</v>
      </c>
      <c r="S140">
        <f>'Formato 6 a)'!E148</f>
        <v>0</v>
      </c>
      <c r="T140">
        <f>'Formato 6 a)'!F148</f>
        <v>0</v>
      </c>
      <c r="U140">
        <f>'Formato 6 a)'!G148</f>
        <v>0</v>
      </c>
    </row>
    <row r="141" spans="1:21" x14ac:dyDescent="0.25">
      <c r="A141" t="str">
        <f t="shared" ref="A141:A150" si="3">IF(LEN(CLEAN(B141))=0,"0",B141)&amp;","&amp;IF(LEN(CLEAN(C141))=0,"0",C141)&amp;","&amp;IF(LEN(CLEAN(D141))=0,"0",D141)&amp;","&amp;IF(LEN(CLEAN(E141))=0,"0",E141)&amp;","&amp;IF(LEN(CLEAN(F141))=0,"0",F141)&amp;","&amp;IF(LEN(CLEAN(G141))=0,"0",G141)&amp;","&amp;IF(LEN(CLEAN(H141))=0,"0",H141)</f>
        <v>6,1,2,8,3,0,0</v>
      </c>
      <c r="B141">
        <v>6</v>
      </c>
      <c r="C141">
        <v>1</v>
      </c>
      <c r="D141">
        <v>2</v>
      </c>
      <c r="E141">
        <v>8</v>
      </c>
      <c r="F141">
        <v>3</v>
      </c>
      <c r="K141" t="s">
        <v>766</v>
      </c>
      <c r="P141">
        <f>'Formato 6 a)'!B149</f>
        <v>0</v>
      </c>
      <c r="Q141">
        <f>'Formato 6 a)'!C149</f>
        <v>0</v>
      </c>
      <c r="R141">
        <f>'Formato 6 a)'!D149</f>
        <v>0</v>
      </c>
      <c r="S141">
        <f>'Formato 6 a)'!E149</f>
        <v>0</v>
      </c>
      <c r="T141">
        <f>'Formato 6 a)'!F149</f>
        <v>0</v>
      </c>
      <c r="U141">
        <f>'Formato 6 a)'!G149</f>
        <v>0</v>
      </c>
    </row>
    <row r="142" spans="1:21" x14ac:dyDescent="0.25">
      <c r="A142" t="str">
        <f t="shared" si="3"/>
        <v>6,1,2,9,0,0,0</v>
      </c>
      <c r="B142">
        <v>6</v>
      </c>
      <c r="C142">
        <v>1</v>
      </c>
      <c r="D142">
        <v>2</v>
      </c>
      <c r="E142">
        <v>9</v>
      </c>
      <c r="J142" t="s">
        <v>669</v>
      </c>
      <c r="P142">
        <f>'Formato 6 a)'!B150</f>
        <v>0</v>
      </c>
      <c r="Q142">
        <f>'Formato 6 a)'!C150</f>
        <v>0</v>
      </c>
      <c r="R142">
        <f>'Formato 6 a)'!D150</f>
        <v>0</v>
      </c>
      <c r="S142">
        <f>'Formato 6 a)'!E150</f>
        <v>0</v>
      </c>
      <c r="T142">
        <f>'Formato 6 a)'!F150</f>
        <v>0</v>
      </c>
      <c r="U142">
        <f>'Formato 6 a)'!G150</f>
        <v>0</v>
      </c>
    </row>
    <row r="143" spans="1:21" x14ac:dyDescent="0.25">
      <c r="A143" t="str">
        <f t="shared" si="3"/>
        <v>6,1,2,9,1,0,0</v>
      </c>
      <c r="B143">
        <v>6</v>
      </c>
      <c r="C143">
        <v>1</v>
      </c>
      <c r="D143">
        <v>2</v>
      </c>
      <c r="E143">
        <v>9</v>
      </c>
      <c r="F143">
        <v>1</v>
      </c>
      <c r="K143" t="s">
        <v>3212</v>
      </c>
      <c r="P143">
        <f>'Formato 6 a)'!B151</f>
        <v>0</v>
      </c>
      <c r="Q143">
        <f>'Formato 6 a)'!C151</f>
        <v>0</v>
      </c>
      <c r="R143">
        <f>'Formato 6 a)'!D151</f>
        <v>0</v>
      </c>
      <c r="S143">
        <f>'Formato 6 a)'!E151</f>
        <v>0</v>
      </c>
      <c r="T143">
        <f>'Formato 6 a)'!F151</f>
        <v>0</v>
      </c>
      <c r="U143">
        <f>'Formato 6 a)'!G151</f>
        <v>0</v>
      </c>
    </row>
    <row r="144" spans="1:21" x14ac:dyDescent="0.25">
      <c r="A144" t="str">
        <f t="shared" si="3"/>
        <v>6,1,2,9,2,0,0</v>
      </c>
      <c r="B144">
        <v>6</v>
      </c>
      <c r="C144">
        <v>1</v>
      </c>
      <c r="D144">
        <v>2</v>
      </c>
      <c r="E144">
        <v>9</v>
      </c>
      <c r="F144">
        <v>2</v>
      </c>
      <c r="K144" t="s">
        <v>3213</v>
      </c>
      <c r="P144">
        <f>'Formato 6 a)'!B152</f>
        <v>0</v>
      </c>
      <c r="Q144">
        <f>'Formato 6 a)'!C152</f>
        <v>0</v>
      </c>
      <c r="R144">
        <f>'Formato 6 a)'!D152</f>
        <v>0</v>
      </c>
      <c r="S144">
        <f>'Formato 6 a)'!E152</f>
        <v>0</v>
      </c>
      <c r="T144">
        <f>'Formato 6 a)'!F152</f>
        <v>0</v>
      </c>
      <c r="U144">
        <f>'Formato 6 a)'!G152</f>
        <v>0</v>
      </c>
    </row>
    <row r="145" spans="1:21" x14ac:dyDescent="0.25">
      <c r="A145" t="str">
        <f t="shared" si="3"/>
        <v>6,1,2,9,3,0,0</v>
      </c>
      <c r="B145">
        <v>6</v>
      </c>
      <c r="C145">
        <v>1</v>
      </c>
      <c r="D145">
        <v>2</v>
      </c>
      <c r="E145">
        <v>9</v>
      </c>
      <c r="F145">
        <v>3</v>
      </c>
      <c r="K145" t="s">
        <v>3214</v>
      </c>
      <c r="P145">
        <f>'Formato 6 a)'!B153</f>
        <v>0</v>
      </c>
      <c r="Q145">
        <f>'Formato 6 a)'!C153</f>
        <v>0</v>
      </c>
      <c r="R145">
        <f>'Formato 6 a)'!D153</f>
        <v>0</v>
      </c>
      <c r="S145">
        <f>'Formato 6 a)'!E153</f>
        <v>0</v>
      </c>
      <c r="T145">
        <f>'Formato 6 a)'!F153</f>
        <v>0</v>
      </c>
      <c r="U145">
        <f>'Formato 6 a)'!G153</f>
        <v>0</v>
      </c>
    </row>
    <row r="146" spans="1:21" x14ac:dyDescent="0.25">
      <c r="A146" t="str">
        <f t="shared" si="3"/>
        <v>6,1,2,9,4,0,0</v>
      </c>
      <c r="B146">
        <v>6</v>
      </c>
      <c r="C146">
        <v>1</v>
      </c>
      <c r="D146">
        <v>2</v>
      </c>
      <c r="E146">
        <v>9</v>
      </c>
      <c r="F146">
        <v>4</v>
      </c>
      <c r="K146" t="s">
        <v>3215</v>
      </c>
      <c r="P146">
        <f>'Formato 6 a)'!B154</f>
        <v>0</v>
      </c>
      <c r="Q146">
        <f>'Formato 6 a)'!C154</f>
        <v>0</v>
      </c>
      <c r="R146">
        <f>'Formato 6 a)'!D154</f>
        <v>0</v>
      </c>
      <c r="S146">
        <f>'Formato 6 a)'!E154</f>
        <v>0</v>
      </c>
      <c r="T146">
        <f>'Formato 6 a)'!F154</f>
        <v>0</v>
      </c>
      <c r="U146">
        <f>'Formato 6 a)'!G154</f>
        <v>0</v>
      </c>
    </row>
    <row r="147" spans="1:21" x14ac:dyDescent="0.25">
      <c r="A147" t="str">
        <f t="shared" si="3"/>
        <v>6,1,2,9,5,0,0</v>
      </c>
      <c r="B147">
        <v>6</v>
      </c>
      <c r="C147">
        <v>1</v>
      </c>
      <c r="D147">
        <v>2</v>
      </c>
      <c r="E147">
        <v>9</v>
      </c>
      <c r="F147">
        <v>5</v>
      </c>
      <c r="K147" t="s">
        <v>3216</v>
      </c>
      <c r="P147">
        <f>'Formato 6 a)'!B155</f>
        <v>0</v>
      </c>
      <c r="Q147">
        <f>'Formato 6 a)'!C155</f>
        <v>0</v>
      </c>
      <c r="R147">
        <f>'Formato 6 a)'!D155</f>
        <v>0</v>
      </c>
      <c r="S147">
        <f>'Formato 6 a)'!E155</f>
        <v>0</v>
      </c>
      <c r="T147">
        <f>'Formato 6 a)'!F155</f>
        <v>0</v>
      </c>
      <c r="U147">
        <f>'Formato 6 a)'!G155</f>
        <v>0</v>
      </c>
    </row>
    <row r="148" spans="1:21" x14ac:dyDescent="0.25">
      <c r="A148" t="str">
        <f t="shared" si="3"/>
        <v>6,1,2,9,6,0,0</v>
      </c>
      <c r="B148">
        <v>6</v>
      </c>
      <c r="C148">
        <v>1</v>
      </c>
      <c r="D148">
        <v>2</v>
      </c>
      <c r="E148">
        <v>9</v>
      </c>
      <c r="F148">
        <v>6</v>
      </c>
      <c r="K148" t="s">
        <v>3217</v>
      </c>
      <c r="P148">
        <f>'Formato 6 a)'!B156</f>
        <v>0</v>
      </c>
      <c r="Q148">
        <f>'Formato 6 a)'!C156</f>
        <v>0</v>
      </c>
      <c r="R148">
        <f>'Formato 6 a)'!D156</f>
        <v>0</v>
      </c>
      <c r="S148">
        <f>'Formato 6 a)'!E156</f>
        <v>0</v>
      </c>
      <c r="T148">
        <f>'Formato 6 a)'!F156</f>
        <v>0</v>
      </c>
      <c r="U148">
        <f>'Formato 6 a)'!G156</f>
        <v>0</v>
      </c>
    </row>
    <row r="149" spans="1:21" x14ac:dyDescent="0.25">
      <c r="A149" t="str">
        <f t="shared" si="3"/>
        <v>6,1,2,9,7,0,0</v>
      </c>
      <c r="B149">
        <v>6</v>
      </c>
      <c r="C149">
        <v>1</v>
      </c>
      <c r="D149">
        <v>2</v>
      </c>
      <c r="E149">
        <v>9</v>
      </c>
      <c r="F149">
        <v>7</v>
      </c>
      <c r="K149" t="s">
        <v>3218</v>
      </c>
      <c r="P149">
        <f>'Formato 6 a)'!B157</f>
        <v>0</v>
      </c>
      <c r="Q149">
        <f>'Formato 6 a)'!C157</f>
        <v>0</v>
      </c>
      <c r="R149">
        <f>'Formato 6 a)'!D157</f>
        <v>0</v>
      </c>
      <c r="S149">
        <f>'Formato 6 a)'!E157</f>
        <v>0</v>
      </c>
      <c r="T149">
        <f>'Formato 6 a)'!F157</f>
        <v>0</v>
      </c>
      <c r="U149">
        <f>'Formato 6 a)'!G157</f>
        <v>0</v>
      </c>
    </row>
    <row r="150" spans="1:21" x14ac:dyDescent="0.25">
      <c r="A150" t="str">
        <f t="shared" si="3"/>
        <v>6,1,3,10,0,0,0</v>
      </c>
      <c r="B150">
        <v>6</v>
      </c>
      <c r="C150">
        <v>1</v>
      </c>
      <c r="D150">
        <v>3</v>
      </c>
      <c r="E150">
        <v>10</v>
      </c>
      <c r="I150" t="s">
        <v>3219</v>
      </c>
      <c r="P150">
        <f>'Formato 6 a)'!B159</f>
        <v>117162740.00000001</v>
      </c>
      <c r="Q150">
        <f>'Formato 6 a)'!C159</f>
        <v>0</v>
      </c>
      <c r="R150">
        <f>'Formato 6 a)'!D159</f>
        <v>117162740.00000001</v>
      </c>
      <c r="S150">
        <f>'Formato 6 a)'!E159</f>
        <v>24293940.260000002</v>
      </c>
      <c r="T150">
        <f>'Formato 6 a)'!F159</f>
        <v>24293940.260000002</v>
      </c>
      <c r="U150">
        <f>'Formato 6 a)'!G159</f>
        <v>92868799.739999995</v>
      </c>
    </row>
  </sheetData>
  <sheetProtection algorithmName="SHA-512" hashValue="bE22ozB/2AdfGc/UUx+Zdg/K7nQ9WzgY/Z26kmbEWLCMbg3R+/eYxnIXfXryVpWWe0MG+BHBZuY9qE71BfYxJQ==" saltValue="/m0HQY5GbdY+GcDctyDqGg==" spinCount="100000" sheet="1" objects="1" scenarios="1"/>
  <pageMargins left="0.7" right="0.7" top="0.75" bottom="0.75" header="0.3" footer="0.3"/>
  <pageSetup paperSize="119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71">
    <pageSetUpPr fitToPage="1"/>
  </sheetPr>
  <dimension ref="A1:G31"/>
  <sheetViews>
    <sheetView showGridLines="0" topLeftCell="A12" zoomScale="90" zoomScaleNormal="90" workbookViewId="0">
      <selection activeCell="C21" sqref="C21"/>
    </sheetView>
  </sheetViews>
  <sheetFormatPr baseColWidth="10" defaultColWidth="0" defaultRowHeight="15" zeroHeight="1" x14ac:dyDescent="0.25"/>
  <cols>
    <col min="1" max="1" width="59.28515625" customWidth="1"/>
    <col min="2" max="6" width="20.7109375" customWidth="1"/>
    <col min="7" max="7" width="18.28515625" customWidth="1"/>
    <col min="8" max="16384" width="10.7109375" hidden="1"/>
  </cols>
  <sheetData>
    <row r="1" spans="1:7" ht="56.25" customHeight="1" x14ac:dyDescent="0.25">
      <c r="A1" s="144" t="s">
        <v>3290</v>
      </c>
      <c r="B1" s="144"/>
      <c r="C1" s="144"/>
      <c r="D1" s="144"/>
      <c r="E1" s="144"/>
      <c r="F1" s="144"/>
      <c r="G1" s="144"/>
    </row>
    <row r="2" spans="1:7" ht="14.25" x14ac:dyDescent="0.45">
      <c r="A2" s="128" t="str">
        <f>ENTE_PUBLICO_A</f>
        <v>Patronato de Bomberos de León Gto, Gobierno del Estado de Guanajuato (a)</v>
      </c>
      <c r="B2" s="129"/>
      <c r="C2" s="129"/>
      <c r="D2" s="129"/>
      <c r="E2" s="129"/>
      <c r="F2" s="129"/>
      <c r="G2" s="130"/>
    </row>
    <row r="3" spans="1:7" x14ac:dyDescent="0.25">
      <c r="A3" s="131" t="s">
        <v>277</v>
      </c>
      <c r="B3" s="132"/>
      <c r="C3" s="132"/>
      <c r="D3" s="132"/>
      <c r="E3" s="132"/>
      <c r="F3" s="132"/>
      <c r="G3" s="133"/>
    </row>
    <row r="4" spans="1:7" x14ac:dyDescent="0.25">
      <c r="A4" s="131" t="s">
        <v>431</v>
      </c>
      <c r="B4" s="132"/>
      <c r="C4" s="132"/>
      <c r="D4" s="132"/>
      <c r="E4" s="132"/>
      <c r="F4" s="132"/>
      <c r="G4" s="133"/>
    </row>
    <row r="5" spans="1:7" ht="14.25" x14ac:dyDescent="0.45">
      <c r="A5" s="131" t="str">
        <f>TRIMESTRE</f>
        <v>Del 1 de enero al 30 de marzo de 2023 (b)</v>
      </c>
      <c r="B5" s="132"/>
      <c r="C5" s="132"/>
      <c r="D5" s="132"/>
      <c r="E5" s="132"/>
      <c r="F5" s="132"/>
      <c r="G5" s="133"/>
    </row>
    <row r="6" spans="1:7" ht="14.25" x14ac:dyDescent="0.45">
      <c r="A6" s="134" t="s">
        <v>118</v>
      </c>
      <c r="B6" s="135"/>
      <c r="C6" s="135"/>
      <c r="D6" s="135"/>
      <c r="E6" s="135"/>
      <c r="F6" s="135"/>
      <c r="G6" s="136"/>
    </row>
    <row r="7" spans="1:7" x14ac:dyDescent="0.25">
      <c r="A7" s="140" t="s">
        <v>0</v>
      </c>
      <c r="B7" s="142" t="s">
        <v>279</v>
      </c>
      <c r="C7" s="142"/>
      <c r="D7" s="142"/>
      <c r="E7" s="142"/>
      <c r="F7" s="142"/>
      <c r="G7" s="146" t="s">
        <v>280</v>
      </c>
    </row>
    <row r="8" spans="1:7" ht="30" x14ac:dyDescent="0.25">
      <c r="A8" s="141"/>
      <c r="B8" s="38" t="s">
        <v>281</v>
      </c>
      <c r="C8" s="37" t="s">
        <v>211</v>
      </c>
      <c r="D8" s="38" t="s">
        <v>212</v>
      </c>
      <c r="E8" s="38" t="s">
        <v>167</v>
      </c>
      <c r="F8" s="38" t="s">
        <v>185</v>
      </c>
      <c r="G8" s="145"/>
    </row>
    <row r="9" spans="1:7" ht="14.25" x14ac:dyDescent="0.45">
      <c r="A9" s="44" t="s">
        <v>440</v>
      </c>
      <c r="B9" s="28">
        <f>SUM(B10:GASTO_NE_FIN_01)</f>
        <v>0</v>
      </c>
      <c r="C9" s="28">
        <f>SUM(C10:GASTO_NE_FIN_02)</f>
        <v>0</v>
      </c>
      <c r="D9" s="28">
        <f>SUM(D10:GASTO_NE_FIN_03)</f>
        <v>0</v>
      </c>
      <c r="E9" s="28">
        <f>SUM(E10:GASTO_NE_FIN_04)</f>
        <v>0</v>
      </c>
      <c r="F9" s="28">
        <f>SUM(F10:GASTO_NE_FIN_05)</f>
        <v>0</v>
      </c>
      <c r="G9" s="28">
        <f>SUM(G10:GASTO_NE_FIN_06)</f>
        <v>0</v>
      </c>
    </row>
    <row r="10" spans="1:7" s="18" customFormat="1" x14ac:dyDescent="0.25">
      <c r="A10" s="117" t="s">
        <v>432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s="18" customFormat="1" x14ac:dyDescent="0.25">
      <c r="A11" s="117" t="s">
        <v>433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s="18" customFormat="1" x14ac:dyDescent="0.25">
      <c r="A12" s="117" t="s">
        <v>434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s="18" customFormat="1" x14ac:dyDescent="0.25">
      <c r="A13" s="117" t="s">
        <v>435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s="18" customFormat="1" x14ac:dyDescent="0.25">
      <c r="A14" s="117" t="s">
        <v>436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 s="18" customFormat="1" x14ac:dyDescent="0.25">
      <c r="A15" s="117" t="s">
        <v>437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s="18" customFormat="1" x14ac:dyDescent="0.25">
      <c r="A16" s="117" t="s">
        <v>438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s="18" customFormat="1" x14ac:dyDescent="0.25">
      <c r="A17" s="117" t="s">
        <v>439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</row>
    <row r="18" spans="1:7" ht="14.25" x14ac:dyDescent="0.45">
      <c r="A18" s="64" t="s">
        <v>686</v>
      </c>
      <c r="B18" s="46"/>
      <c r="C18" s="46"/>
      <c r="D18" s="46"/>
      <c r="E18" s="46"/>
      <c r="F18" s="46"/>
      <c r="G18" s="46"/>
    </row>
    <row r="19" spans="1:7" s="18" customFormat="1" x14ac:dyDescent="0.25">
      <c r="A19" s="47" t="s">
        <v>441</v>
      </c>
      <c r="B19" s="51">
        <f>SUM(B20:GASTO_E_FIN_01)</f>
        <v>117162740.00000001</v>
      </c>
      <c r="C19" s="51">
        <f>SUM(C20:GASTO_E_FIN_02)</f>
        <v>0</v>
      </c>
      <c r="D19" s="51">
        <f>SUM(D20:GASTO_E_FIN_03)</f>
        <v>117162740.00000001</v>
      </c>
      <c r="E19" s="51">
        <f>SUM(E20:GASTO_E_FIN_04)</f>
        <v>24293940.260000002</v>
      </c>
      <c r="F19" s="51">
        <f>SUM(F20:GASTO_E_FIN_05)</f>
        <v>24293940.260000002</v>
      </c>
      <c r="G19" s="51">
        <f>SUM(G20:GASTO_E_FIN_06)</f>
        <v>92868799.74000001</v>
      </c>
    </row>
    <row r="20" spans="1:7" s="18" customFormat="1" x14ac:dyDescent="0.25">
      <c r="A20" s="117" t="s">
        <v>432</v>
      </c>
      <c r="B20" s="50">
        <v>117162740.00000001</v>
      </c>
      <c r="C20" s="50">
        <v>0</v>
      </c>
      <c r="D20" s="50">
        <v>117162740.00000001</v>
      </c>
      <c r="E20" s="50">
        <v>24293940.260000002</v>
      </c>
      <c r="F20" s="50">
        <v>24293940.260000002</v>
      </c>
      <c r="G20" s="50">
        <v>92868799.74000001</v>
      </c>
    </row>
    <row r="21" spans="1:7" s="18" customFormat="1" x14ac:dyDescent="0.25">
      <c r="A21" s="117" t="s">
        <v>433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</row>
    <row r="22" spans="1:7" s="18" customFormat="1" x14ac:dyDescent="0.25">
      <c r="A22" s="117" t="s">
        <v>434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s="18" customFormat="1" x14ac:dyDescent="0.25">
      <c r="A23" s="117" t="s">
        <v>435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s="18" customFormat="1" x14ac:dyDescent="0.25">
      <c r="A24" s="117" t="s">
        <v>436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s="18" customFormat="1" x14ac:dyDescent="0.25">
      <c r="A25" s="117" t="s">
        <v>437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s="18" customFormat="1" x14ac:dyDescent="0.25">
      <c r="A26" s="117" t="s">
        <v>438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s="18" customFormat="1" x14ac:dyDescent="0.25">
      <c r="A27" s="117" t="s">
        <v>439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64" t="s">
        <v>686</v>
      </c>
      <c r="B28" s="46"/>
      <c r="C28" s="46"/>
      <c r="D28" s="46"/>
      <c r="E28" s="46"/>
      <c r="F28" s="46"/>
      <c r="G28" s="46"/>
    </row>
    <row r="29" spans="1:7" x14ac:dyDescent="0.25">
      <c r="A29" s="47" t="s">
        <v>360</v>
      </c>
      <c r="B29" s="51">
        <f>GASTO_NE_T1+GASTO_E_T1</f>
        <v>117162740.00000001</v>
      </c>
      <c r="C29" s="51">
        <f>GASTO_NE_T2+GASTO_E_T2</f>
        <v>0</v>
      </c>
      <c r="D29" s="51">
        <f>GASTO_NE_T3+GASTO_E_T3</f>
        <v>117162740.00000001</v>
      </c>
      <c r="E29" s="51">
        <f>GASTO_NE_T4+GASTO_E_T4</f>
        <v>24293940.260000002</v>
      </c>
      <c r="F29" s="51">
        <f>GASTO_NE_T5+GASTO_E_T5</f>
        <v>24293940.260000002</v>
      </c>
      <c r="G29" s="51">
        <f>GASTO_NE_T6+GASTO_E_T6</f>
        <v>92868799.74000001</v>
      </c>
    </row>
    <row r="30" spans="1:7" x14ac:dyDescent="0.25">
      <c r="A30" s="49"/>
      <c r="B30" s="49"/>
      <c r="C30" s="49"/>
      <c r="D30" s="49"/>
      <c r="E30" s="49"/>
      <c r="F30" s="49"/>
      <c r="G30" s="49"/>
    </row>
    <row r="31" spans="1:7" ht="14.25" hidden="1" x14ac:dyDescent="0.45"/>
  </sheetData>
  <sheetProtection password="9ECF" sheet="1" objects="1" scenarios="1" insertRows="0" deleteRows="0"/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29" xr:uid="{00000000-0002-0000-0F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Y75"/>
  <sheetViews>
    <sheetView workbookViewId="0">
      <selection activeCell="C5" sqref="C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15.5703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6,2,1,0,0,0,0</v>
      </c>
      <c r="B2">
        <v>6</v>
      </c>
      <c r="C2">
        <v>2</v>
      </c>
      <c r="D2">
        <v>1</v>
      </c>
      <c r="I2" t="s">
        <v>711</v>
      </c>
      <c r="P2" s="13">
        <f>GASTO_NE_T1</f>
        <v>0</v>
      </c>
      <c r="Q2" s="13">
        <f>GASTO_NE_T2</f>
        <v>0</v>
      </c>
      <c r="R2" s="13">
        <f>GASTO_NE_T3</f>
        <v>0</v>
      </c>
      <c r="S2" s="13">
        <f>GASTO_NE_T4</f>
        <v>0</v>
      </c>
      <c r="T2" s="13">
        <f>GASTO_NE_T5</f>
        <v>0</v>
      </c>
      <c r="U2" s="13">
        <f>GASTO_NE_T6</f>
        <v>0</v>
      </c>
    </row>
    <row r="3" spans="1:25" ht="14.25" x14ac:dyDescent="0.45">
      <c r="A3" t="str">
        <f t="shared" ref="A3:A4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6,2,2,0,0,0,0</v>
      </c>
      <c r="B3">
        <v>6</v>
      </c>
      <c r="C3">
        <v>2</v>
      </c>
      <c r="D3">
        <v>2</v>
      </c>
      <c r="I3" t="s">
        <v>712</v>
      </c>
      <c r="P3" s="13">
        <f>GASTO_E_T1</f>
        <v>117162740.00000001</v>
      </c>
      <c r="Q3" s="13">
        <f>GASTO_E_T2</f>
        <v>0</v>
      </c>
      <c r="R3" s="13">
        <f>GASTO_E_T3</f>
        <v>117162740.00000001</v>
      </c>
      <c r="S3" s="13">
        <f>GASTO_E_T4</f>
        <v>24293940.260000002</v>
      </c>
      <c r="T3" s="13">
        <f>GASTO_E_T5</f>
        <v>24293940.260000002</v>
      </c>
      <c r="U3" s="13">
        <f>GASTO_E_T6</f>
        <v>92868799.74000001</v>
      </c>
      <c r="V3" s="13"/>
    </row>
    <row r="4" spans="1:25" ht="14.25" x14ac:dyDescent="0.45">
      <c r="A4" t="str">
        <f t="shared" si="0"/>
        <v>6,2,3,0,0,0,0</v>
      </c>
      <c r="B4">
        <v>6</v>
      </c>
      <c r="C4">
        <v>2</v>
      </c>
      <c r="D4">
        <v>3</v>
      </c>
      <c r="I4" t="s">
        <v>3219</v>
      </c>
      <c r="P4" s="13">
        <f>TOTAL_E_T1</f>
        <v>117162740.00000001</v>
      </c>
      <c r="Q4" s="13">
        <f>TOTAL_E_T2</f>
        <v>0</v>
      </c>
      <c r="R4" s="13">
        <f>TOTAL_E_T3</f>
        <v>117162740.00000001</v>
      </c>
      <c r="S4" s="13">
        <f>TOTAL_E_T4</f>
        <v>24293940.260000002</v>
      </c>
      <c r="T4" s="13">
        <f>TOTAL_E_T5</f>
        <v>24293940.260000002</v>
      </c>
      <c r="U4" s="13">
        <f>TOTAL_E_T6</f>
        <v>92868799.74000001</v>
      </c>
      <c r="V4" s="13"/>
    </row>
    <row r="5" spans="1:25" ht="14.25" x14ac:dyDescent="0.45">
      <c r="P5" s="13"/>
      <c r="Q5" s="13"/>
      <c r="R5" s="13"/>
      <c r="S5" s="13"/>
      <c r="T5" s="13"/>
      <c r="U5" s="13"/>
      <c r="V5" s="13"/>
    </row>
    <row r="6" spans="1:25" ht="14.25" x14ac:dyDescent="0.45">
      <c r="P6" s="13"/>
      <c r="Q6" s="13"/>
      <c r="R6" s="13"/>
      <c r="S6" s="13"/>
      <c r="T6" s="13"/>
      <c r="U6" s="13"/>
      <c r="V6" s="13"/>
    </row>
    <row r="7" spans="1:25" ht="14.25" x14ac:dyDescent="0.45"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14.25" x14ac:dyDescent="0.45">
      <c r="P8" s="13"/>
      <c r="Q8" s="13"/>
      <c r="R8" s="13"/>
      <c r="S8" s="13"/>
      <c r="T8" s="13"/>
      <c r="U8" s="13"/>
    </row>
    <row r="9" spans="1:25" ht="14.25" x14ac:dyDescent="0.45">
      <c r="P9" s="13"/>
      <c r="Q9" s="13"/>
      <c r="R9" s="13"/>
      <c r="S9" s="13"/>
      <c r="T9" s="13"/>
      <c r="U9" s="13"/>
    </row>
    <row r="10" spans="1:25" ht="14.25" x14ac:dyDescent="0.45">
      <c r="P10" s="13"/>
      <c r="Q10" s="13"/>
      <c r="R10" s="13"/>
      <c r="S10" s="13"/>
      <c r="T10" s="13"/>
      <c r="U10" s="13"/>
    </row>
    <row r="11" spans="1:25" ht="14.25" x14ac:dyDescent="0.45">
      <c r="P11" s="13"/>
      <c r="Q11" s="13"/>
      <c r="R11" s="13"/>
      <c r="S11" s="13"/>
      <c r="T11" s="13"/>
      <c r="U11" s="13"/>
    </row>
    <row r="12" spans="1:25" ht="14.25" x14ac:dyDescent="0.45">
      <c r="P12" s="13"/>
      <c r="Q12" s="13"/>
      <c r="R12" s="13"/>
      <c r="S12" s="13"/>
      <c r="T12" s="13"/>
      <c r="U12" s="13"/>
    </row>
    <row r="13" spans="1:25" ht="14.25" x14ac:dyDescent="0.45">
      <c r="P13" s="13"/>
      <c r="Q13" s="13"/>
      <c r="R13" s="13"/>
      <c r="S13" s="13"/>
      <c r="T13" s="13"/>
      <c r="U13" s="13"/>
    </row>
    <row r="14" spans="1:25" ht="14.25" x14ac:dyDescent="0.45">
      <c r="P14" s="13"/>
      <c r="Q14" s="13"/>
      <c r="R14" s="13"/>
      <c r="S14" s="13"/>
      <c r="T14" s="13"/>
      <c r="U14" s="13"/>
    </row>
    <row r="15" spans="1:25" ht="14.25" x14ac:dyDescent="0.45">
      <c r="P15" s="13"/>
      <c r="Q15" s="13"/>
      <c r="R15" s="13"/>
      <c r="S15" s="13"/>
      <c r="T15" s="13"/>
      <c r="U15" s="13"/>
    </row>
    <row r="16" spans="1:25" ht="14.25" x14ac:dyDescent="0.45">
      <c r="P16" s="13"/>
      <c r="Q16" s="13"/>
      <c r="R16" s="13"/>
      <c r="S16" s="13"/>
      <c r="T16" s="13"/>
      <c r="U16" s="13"/>
    </row>
    <row r="17" spans="16:21" ht="14.25" x14ac:dyDescent="0.45">
      <c r="P17" s="13"/>
      <c r="Q17" s="13"/>
      <c r="R17" s="13"/>
      <c r="S17" s="13"/>
      <c r="T17" s="13"/>
      <c r="U17" s="13"/>
    </row>
    <row r="18" spans="16:21" ht="14.25" x14ac:dyDescent="0.45">
      <c r="P18" s="13"/>
      <c r="Q18" s="13"/>
      <c r="R18" s="13"/>
      <c r="S18" s="13"/>
      <c r="T18" s="13"/>
      <c r="U18" s="13"/>
    </row>
    <row r="19" spans="16:21" ht="14.25" x14ac:dyDescent="0.45">
      <c r="P19" s="13"/>
      <c r="Q19" s="13"/>
      <c r="R19" s="13"/>
      <c r="S19" s="13"/>
      <c r="T19" s="13"/>
      <c r="U19" s="13"/>
    </row>
    <row r="20" spans="16:21" ht="14.25" x14ac:dyDescent="0.45">
      <c r="P20" s="13"/>
      <c r="Q20" s="13"/>
      <c r="R20" s="13"/>
      <c r="S20" s="13"/>
      <c r="T20" s="13"/>
      <c r="U20" s="13"/>
    </row>
    <row r="21" spans="16:21" ht="14.25" x14ac:dyDescent="0.45">
      <c r="P21" s="13"/>
      <c r="Q21" s="13"/>
      <c r="R21" s="13"/>
      <c r="S21" s="13"/>
      <c r="T21" s="13"/>
      <c r="U21" s="13"/>
    </row>
    <row r="22" spans="16:21" x14ac:dyDescent="0.25">
      <c r="P22" s="13"/>
      <c r="Q22" s="13"/>
      <c r="R22" s="13"/>
      <c r="S22" s="13"/>
      <c r="T22" s="13"/>
      <c r="U22" s="13"/>
    </row>
    <row r="23" spans="16:21" x14ac:dyDescent="0.25">
      <c r="P23" s="13"/>
      <c r="Q23" s="13"/>
      <c r="R23" s="13"/>
      <c r="S23" s="13"/>
      <c r="T23" s="13"/>
      <c r="U23" s="13"/>
    </row>
    <row r="24" spans="16:21" x14ac:dyDescent="0.25">
      <c r="P24" s="13"/>
      <c r="Q24" s="13"/>
      <c r="R24" s="13"/>
      <c r="S24" s="13"/>
      <c r="T24" s="13"/>
      <c r="U24" s="13"/>
    </row>
    <row r="25" spans="16:21" x14ac:dyDescent="0.25">
      <c r="P25" s="13"/>
      <c r="Q25" s="13"/>
      <c r="R25" s="13"/>
      <c r="S25" s="13"/>
      <c r="T25" s="13"/>
      <c r="U25" s="13"/>
    </row>
    <row r="26" spans="16:21" x14ac:dyDescent="0.25">
      <c r="P26" s="13"/>
      <c r="Q26" s="13"/>
      <c r="R26" s="13"/>
      <c r="S26" s="13"/>
      <c r="T26" s="13"/>
      <c r="U26" s="13"/>
    </row>
    <row r="27" spans="16:21" x14ac:dyDescent="0.25">
      <c r="P27" s="13"/>
      <c r="Q27" s="13"/>
      <c r="R27" s="13"/>
      <c r="S27" s="13"/>
      <c r="T27" s="13"/>
      <c r="U27" s="13"/>
    </row>
    <row r="28" spans="16:21" x14ac:dyDescent="0.25">
      <c r="P28" s="13"/>
      <c r="Q28" s="13"/>
      <c r="R28" s="13"/>
      <c r="S28" s="13"/>
      <c r="T28" s="13"/>
      <c r="U28" s="13"/>
    </row>
    <row r="29" spans="16:21" x14ac:dyDescent="0.25">
      <c r="P29" s="13"/>
      <c r="Q29" s="13"/>
      <c r="R29" s="13"/>
      <c r="S29" s="13"/>
      <c r="T29" s="13"/>
      <c r="U29" s="13"/>
    </row>
    <row r="30" spans="16:21" x14ac:dyDescent="0.25">
      <c r="P30" s="13"/>
      <c r="Q30" s="13"/>
      <c r="R30" s="13"/>
      <c r="S30" s="13"/>
      <c r="T30" s="13"/>
      <c r="U30" s="13"/>
    </row>
    <row r="31" spans="16:21" x14ac:dyDescent="0.25">
      <c r="P31" s="13"/>
      <c r="Q31" s="13"/>
      <c r="R31" s="13"/>
      <c r="S31" s="13"/>
      <c r="T31" s="13"/>
      <c r="U31" s="13"/>
    </row>
    <row r="32" spans="16:21" x14ac:dyDescent="0.25">
      <c r="P32" s="13"/>
      <c r="Q32" s="13"/>
      <c r="R32" s="13"/>
      <c r="S32" s="13"/>
      <c r="T32" s="13"/>
      <c r="U32" s="13"/>
    </row>
    <row r="33" spans="16:21" x14ac:dyDescent="0.25">
      <c r="P33" s="13"/>
      <c r="Q33" s="13"/>
      <c r="R33" s="13"/>
      <c r="S33" s="13"/>
      <c r="T33" s="13"/>
      <c r="U33" s="13"/>
    </row>
    <row r="34" spans="16:21" x14ac:dyDescent="0.25">
      <c r="P34" s="13"/>
      <c r="Q34" s="13"/>
      <c r="R34" s="13"/>
      <c r="S34" s="13"/>
      <c r="T34" s="13"/>
      <c r="U34" s="13"/>
    </row>
    <row r="35" spans="16:21" x14ac:dyDescent="0.25">
      <c r="P35" s="13"/>
      <c r="Q35" s="13"/>
      <c r="R35" s="13"/>
      <c r="S35" s="13"/>
      <c r="T35" s="13"/>
      <c r="U35" s="13"/>
    </row>
    <row r="36" spans="16:21" x14ac:dyDescent="0.25">
      <c r="P36" s="13"/>
      <c r="Q36" s="13"/>
      <c r="R36" s="13"/>
      <c r="S36" s="13"/>
      <c r="T36" s="13"/>
      <c r="U36" s="13"/>
    </row>
    <row r="37" spans="16:21" x14ac:dyDescent="0.25">
      <c r="P37" s="13"/>
      <c r="Q37" s="13"/>
      <c r="R37" s="13"/>
      <c r="S37" s="13"/>
      <c r="T37" s="13"/>
      <c r="U37" s="13"/>
    </row>
    <row r="38" spans="16:21" x14ac:dyDescent="0.25">
      <c r="P38" s="13"/>
      <c r="Q38" s="13"/>
      <c r="R38" s="13"/>
      <c r="S38" s="13"/>
      <c r="T38" s="13"/>
      <c r="U38" s="13"/>
    </row>
    <row r="39" spans="16:21" x14ac:dyDescent="0.25">
      <c r="P39" s="13"/>
      <c r="Q39" s="13"/>
      <c r="R39" s="13"/>
      <c r="S39" s="13"/>
      <c r="T39" s="13"/>
      <c r="U39" s="13"/>
    </row>
    <row r="40" spans="16:21" x14ac:dyDescent="0.25">
      <c r="P40" s="13"/>
      <c r="Q40" s="13"/>
      <c r="R40" s="13"/>
      <c r="S40" s="13"/>
      <c r="T40" s="13"/>
      <c r="U40" s="13"/>
    </row>
    <row r="41" spans="16:21" x14ac:dyDescent="0.25">
      <c r="P41" s="13"/>
      <c r="Q41" s="13"/>
      <c r="R41" s="13"/>
      <c r="S41" s="13"/>
      <c r="T41" s="13"/>
      <c r="U41" s="13"/>
    </row>
    <row r="42" spans="16:21" x14ac:dyDescent="0.25">
      <c r="P42" s="13"/>
      <c r="Q42" s="13"/>
      <c r="R42" s="13"/>
      <c r="S42" s="13"/>
      <c r="T42" s="13"/>
      <c r="U42" s="13"/>
    </row>
    <row r="43" spans="16:21" x14ac:dyDescent="0.25">
      <c r="P43" s="13"/>
      <c r="Q43" s="13"/>
      <c r="R43" s="13"/>
      <c r="S43" s="13"/>
      <c r="T43" s="13"/>
      <c r="U43" s="13"/>
    </row>
    <row r="44" spans="16:21" x14ac:dyDescent="0.25">
      <c r="P44" s="13"/>
      <c r="Q44" s="13"/>
      <c r="R44" s="13"/>
      <c r="S44" s="13"/>
      <c r="T44" s="13"/>
      <c r="U44" s="13"/>
    </row>
    <row r="45" spans="16:21" x14ac:dyDescent="0.25">
      <c r="P45" s="13"/>
      <c r="Q45" s="13"/>
      <c r="R45" s="13"/>
      <c r="S45" s="13"/>
      <c r="T45" s="13"/>
      <c r="U45" s="13"/>
    </row>
    <row r="46" spans="16:21" x14ac:dyDescent="0.25">
      <c r="P46" s="13"/>
      <c r="Q46" s="13"/>
      <c r="R46" s="13"/>
      <c r="S46" s="13"/>
      <c r="T46" s="13"/>
      <c r="U46" s="13"/>
    </row>
    <row r="47" spans="16:21" x14ac:dyDescent="0.25">
      <c r="P47" s="13"/>
      <c r="Q47" s="13"/>
      <c r="R47" s="13"/>
      <c r="S47" s="13"/>
      <c r="T47" s="13"/>
      <c r="U47" s="13"/>
    </row>
    <row r="48" spans="16:21" x14ac:dyDescent="0.25">
      <c r="P48" s="13"/>
      <c r="Q48" s="13"/>
      <c r="R48" s="13"/>
      <c r="S48" s="13"/>
      <c r="T48" s="13"/>
      <c r="U48" s="13"/>
    </row>
    <row r="49" spans="16:21" x14ac:dyDescent="0.25">
      <c r="P49" s="13"/>
      <c r="Q49" s="13"/>
      <c r="R49" s="13"/>
      <c r="S49" s="13"/>
      <c r="T49" s="13"/>
      <c r="U49" s="13"/>
    </row>
    <row r="50" spans="16:21" x14ac:dyDescent="0.25">
      <c r="P50" s="13"/>
      <c r="Q50" s="13"/>
      <c r="R50" s="13"/>
      <c r="S50" s="13"/>
      <c r="T50" s="13"/>
      <c r="U50" s="13"/>
    </row>
    <row r="51" spans="16:21" x14ac:dyDescent="0.25">
      <c r="P51" s="13"/>
      <c r="Q51" s="13"/>
      <c r="R51" s="13"/>
      <c r="S51" s="13"/>
      <c r="T51" s="13"/>
      <c r="U51" s="13"/>
    </row>
    <row r="52" spans="16:21" x14ac:dyDescent="0.25">
      <c r="P52" s="13"/>
      <c r="Q52" s="13"/>
      <c r="R52" s="13"/>
      <c r="S52" s="13"/>
      <c r="T52" s="13"/>
      <c r="U52" s="13"/>
    </row>
    <row r="53" spans="16:21" x14ac:dyDescent="0.25">
      <c r="P53" s="13"/>
      <c r="Q53" s="13"/>
      <c r="R53" s="13"/>
      <c r="S53" s="13"/>
      <c r="T53" s="13"/>
      <c r="U53" s="13"/>
    </row>
    <row r="54" spans="16:21" x14ac:dyDescent="0.25">
      <c r="P54" s="13"/>
      <c r="Q54" s="13"/>
      <c r="R54" s="13"/>
      <c r="S54" s="13"/>
      <c r="T54" s="13"/>
      <c r="U54" s="13"/>
    </row>
    <row r="55" spans="16:21" x14ac:dyDescent="0.25">
      <c r="P55" s="13"/>
      <c r="Q55" s="13"/>
      <c r="R55" s="13"/>
      <c r="S55" s="13"/>
      <c r="T55" s="13"/>
      <c r="U55" s="13"/>
    </row>
    <row r="56" spans="16:21" x14ac:dyDescent="0.25">
      <c r="P56" s="13"/>
      <c r="Q56" s="13"/>
      <c r="R56" s="13"/>
      <c r="S56" s="13"/>
      <c r="T56" s="13"/>
      <c r="U56" s="13"/>
    </row>
    <row r="57" spans="16:21" x14ac:dyDescent="0.25">
      <c r="P57" s="13"/>
      <c r="Q57" s="13"/>
      <c r="R57" s="13"/>
      <c r="S57" s="13"/>
      <c r="T57" s="13"/>
      <c r="U57" s="13"/>
    </row>
    <row r="58" spans="16:21" x14ac:dyDescent="0.25">
      <c r="P58" s="13"/>
      <c r="Q58" s="13"/>
      <c r="R58" s="13"/>
      <c r="S58" s="13"/>
      <c r="T58" s="13"/>
      <c r="U58" s="13"/>
    </row>
    <row r="59" spans="16:21" x14ac:dyDescent="0.25">
      <c r="P59" s="13"/>
      <c r="Q59" s="13"/>
      <c r="R59" s="13"/>
      <c r="S59" s="13"/>
      <c r="T59" s="13"/>
      <c r="U59" s="13"/>
    </row>
    <row r="60" spans="16:21" x14ac:dyDescent="0.25">
      <c r="P60" s="13"/>
      <c r="Q60" s="13"/>
      <c r="R60" s="13"/>
      <c r="S60" s="13"/>
      <c r="T60" s="13"/>
      <c r="U60" s="13"/>
    </row>
    <row r="61" spans="16:21" x14ac:dyDescent="0.25">
      <c r="P61" s="13"/>
      <c r="Q61" s="13"/>
      <c r="R61" s="13"/>
      <c r="S61" s="13"/>
      <c r="T61" s="13"/>
      <c r="U61" s="13"/>
    </row>
    <row r="62" spans="16:21" x14ac:dyDescent="0.25">
      <c r="P62" s="13"/>
      <c r="Q62" s="13"/>
      <c r="R62" s="13"/>
      <c r="S62" s="13"/>
      <c r="T62" s="13"/>
      <c r="U62" s="13"/>
    </row>
    <row r="63" spans="16:21" x14ac:dyDescent="0.25">
      <c r="P63" s="13"/>
      <c r="Q63" s="13"/>
      <c r="R63" s="13"/>
      <c r="S63" s="13"/>
      <c r="T63" s="13"/>
      <c r="U63" s="13"/>
    </row>
    <row r="64" spans="16:21" x14ac:dyDescent="0.25">
      <c r="P64" s="13"/>
      <c r="Q64" s="13"/>
      <c r="R64" s="13"/>
      <c r="S64" s="13"/>
      <c r="T64" s="13"/>
      <c r="U64" s="13"/>
    </row>
    <row r="65" spans="16:21" x14ac:dyDescent="0.25">
      <c r="P65" s="13"/>
      <c r="Q65" s="13"/>
      <c r="R65" s="13"/>
      <c r="S65" s="13"/>
      <c r="T65" s="13"/>
      <c r="U65" s="13"/>
    </row>
    <row r="66" spans="16:21" x14ac:dyDescent="0.25">
      <c r="P66" s="13"/>
      <c r="Q66" s="13"/>
      <c r="R66" s="13"/>
      <c r="S66" s="13"/>
      <c r="T66" s="13"/>
      <c r="U66" s="13"/>
    </row>
    <row r="67" spans="16:21" x14ac:dyDescent="0.25">
      <c r="P67" s="13"/>
      <c r="Q67" s="13"/>
      <c r="R67" s="13"/>
      <c r="S67" s="13"/>
      <c r="T67" s="13"/>
      <c r="U67" s="13"/>
    </row>
    <row r="68" spans="16:21" x14ac:dyDescent="0.25">
      <c r="P68" s="13"/>
      <c r="Q68" s="13"/>
      <c r="R68" s="13"/>
      <c r="S68" s="13"/>
      <c r="T68" s="13"/>
      <c r="U68" s="13"/>
    </row>
    <row r="69" spans="16:21" x14ac:dyDescent="0.25">
      <c r="P69" s="13"/>
      <c r="Q69" s="13"/>
      <c r="R69" s="13"/>
      <c r="S69" s="13"/>
      <c r="T69" s="13"/>
      <c r="U69" s="13"/>
    </row>
    <row r="70" spans="16:21" x14ac:dyDescent="0.25">
      <c r="P70" s="13"/>
      <c r="Q70" s="13"/>
      <c r="R70" s="13"/>
      <c r="S70" s="13"/>
      <c r="T70" s="13"/>
      <c r="U70" s="13"/>
    </row>
    <row r="71" spans="16:21" x14ac:dyDescent="0.25">
      <c r="P71" s="13"/>
      <c r="Q71" s="13"/>
      <c r="R71" s="13"/>
      <c r="S71" s="13"/>
      <c r="T71" s="13"/>
      <c r="U71" s="13"/>
    </row>
    <row r="72" spans="16:21" x14ac:dyDescent="0.25">
      <c r="P72" s="13"/>
      <c r="Q72" s="13"/>
      <c r="R72" s="13"/>
      <c r="S72" s="13"/>
      <c r="T72" s="13"/>
      <c r="U72" s="13"/>
    </row>
    <row r="73" spans="16:21" x14ac:dyDescent="0.25">
      <c r="P73" s="13"/>
      <c r="Q73" s="13"/>
      <c r="R73" s="13"/>
      <c r="S73" s="13"/>
      <c r="T73" s="13"/>
      <c r="U73" s="13"/>
    </row>
    <row r="74" spans="16:21" x14ac:dyDescent="0.25">
      <c r="P74" s="13"/>
      <c r="Q74" s="13"/>
      <c r="R74" s="13"/>
      <c r="S74" s="13"/>
      <c r="T74" s="13"/>
      <c r="U74" s="13"/>
    </row>
    <row r="75" spans="16:21" x14ac:dyDescent="0.25">
      <c r="P75" s="13"/>
      <c r="Q75" s="13"/>
      <c r="R75" s="13"/>
      <c r="S75" s="13"/>
      <c r="T75" s="13"/>
      <c r="U75" s="13"/>
    </row>
  </sheetData>
  <sheetProtection algorithmName="SHA-512" hashValue="mPf12aYigJseNjQt/mKZnsfacNFQn518OMDvpN5Ok4cY/+rhcHKJY3/t+er6bSM8X8QGB8l8+DJ8pbkJTk300w==" saltValue="CTw5xT9jVecxK9y16WlpAQ==" spinCount="100000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8">
    <pageSetUpPr fitToPage="1"/>
  </sheetPr>
  <dimension ref="A1:XFC78"/>
  <sheetViews>
    <sheetView showGridLines="0" topLeftCell="A50" zoomScale="66" zoomScaleNormal="66" workbookViewId="0">
      <selection activeCell="C52" sqref="C52"/>
    </sheetView>
  </sheetViews>
  <sheetFormatPr baseColWidth="10" defaultColWidth="0" defaultRowHeight="15" zeroHeight="1" x14ac:dyDescent="0.25"/>
  <cols>
    <col min="1" max="1" width="74.5703125" customWidth="1"/>
    <col min="2" max="6" width="20.7109375" customWidth="1"/>
    <col min="7" max="7" width="17.28515625" customWidth="1"/>
    <col min="8" max="8" width="0" hidden="1" customWidth="1"/>
    <col min="9" max="16383" width="10.85546875" hidden="1"/>
    <col min="16384" max="16384" width="2.28515625" hidden="1" customWidth="1"/>
  </cols>
  <sheetData>
    <row r="1" spans="1:7" ht="57.75" customHeight="1" x14ac:dyDescent="0.25">
      <c r="A1" s="148" t="s">
        <v>3289</v>
      </c>
      <c r="B1" s="149"/>
      <c r="C1" s="149"/>
      <c r="D1" s="149"/>
      <c r="E1" s="149"/>
      <c r="F1" s="149"/>
      <c r="G1" s="149"/>
    </row>
    <row r="2" spans="1:7" ht="14.25" x14ac:dyDescent="0.45">
      <c r="A2" s="128" t="str">
        <f>ENTE_PUBLICO_A</f>
        <v>Patronato de Bomberos de León Gto, Gobierno del Estado de Guanajuato (a)</v>
      </c>
      <c r="B2" s="129"/>
      <c r="C2" s="129"/>
      <c r="D2" s="129"/>
      <c r="E2" s="129"/>
      <c r="F2" s="129"/>
      <c r="G2" s="130"/>
    </row>
    <row r="3" spans="1:7" x14ac:dyDescent="0.25">
      <c r="A3" s="131" t="s">
        <v>396</v>
      </c>
      <c r="B3" s="132"/>
      <c r="C3" s="132"/>
      <c r="D3" s="132"/>
      <c r="E3" s="132"/>
      <c r="F3" s="132"/>
      <c r="G3" s="133"/>
    </row>
    <row r="4" spans="1:7" x14ac:dyDescent="0.25">
      <c r="A4" s="131" t="s">
        <v>397</v>
      </c>
      <c r="B4" s="132"/>
      <c r="C4" s="132"/>
      <c r="D4" s="132"/>
      <c r="E4" s="132"/>
      <c r="F4" s="132"/>
      <c r="G4" s="133"/>
    </row>
    <row r="5" spans="1:7" ht="14.25" x14ac:dyDescent="0.45">
      <c r="A5" s="131" t="str">
        <f>TRIMESTRE</f>
        <v>Del 1 de enero al 30 de marzo de 2023 (b)</v>
      </c>
      <c r="B5" s="132"/>
      <c r="C5" s="132"/>
      <c r="D5" s="132"/>
      <c r="E5" s="132"/>
      <c r="F5" s="132"/>
      <c r="G5" s="133"/>
    </row>
    <row r="6" spans="1:7" ht="14.25" x14ac:dyDescent="0.45">
      <c r="A6" s="134" t="s">
        <v>118</v>
      </c>
      <c r="B6" s="135"/>
      <c r="C6" s="135"/>
      <c r="D6" s="135"/>
      <c r="E6" s="135"/>
      <c r="F6" s="135"/>
      <c r="G6" s="136"/>
    </row>
    <row r="7" spans="1:7" x14ac:dyDescent="0.25">
      <c r="A7" s="132" t="s">
        <v>0</v>
      </c>
      <c r="B7" s="134" t="s">
        <v>279</v>
      </c>
      <c r="C7" s="135"/>
      <c r="D7" s="135"/>
      <c r="E7" s="135"/>
      <c r="F7" s="136"/>
      <c r="G7" s="146" t="s">
        <v>3286</v>
      </c>
    </row>
    <row r="8" spans="1:7" ht="30.75" customHeight="1" x14ac:dyDescent="0.25">
      <c r="A8" s="132"/>
      <c r="B8" s="38" t="s">
        <v>281</v>
      </c>
      <c r="C8" s="37" t="s">
        <v>362</v>
      </c>
      <c r="D8" s="38" t="s">
        <v>283</v>
      </c>
      <c r="E8" s="38" t="s">
        <v>167</v>
      </c>
      <c r="F8" s="39" t="s">
        <v>185</v>
      </c>
      <c r="G8" s="145"/>
    </row>
    <row r="9" spans="1:7" ht="14.25" x14ac:dyDescent="0.45">
      <c r="A9" s="44" t="s">
        <v>363</v>
      </c>
      <c r="B9" s="59">
        <f>SUM(B10,B19,B27,B37)</f>
        <v>0</v>
      </c>
      <c r="C9" s="59">
        <f t="shared" ref="C9:G9" si="0">SUM(C10,C19,C27,C37)</f>
        <v>0</v>
      </c>
      <c r="D9" s="59">
        <f t="shared" si="0"/>
        <v>0</v>
      </c>
      <c r="E9" s="59">
        <f t="shared" si="0"/>
        <v>0</v>
      </c>
      <c r="F9" s="59">
        <f t="shared" si="0"/>
        <v>0</v>
      </c>
      <c r="G9" s="59">
        <f t="shared" si="0"/>
        <v>0</v>
      </c>
    </row>
    <row r="10" spans="1:7" x14ac:dyDescent="0.25">
      <c r="A10" s="45" t="s">
        <v>364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365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366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367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368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369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370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3" t="s">
        <v>371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 t="s">
        <v>372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ht="14.25" x14ac:dyDescent="0.45">
      <c r="A19" s="45" t="s">
        <v>373</v>
      </c>
      <c r="B19" s="60">
        <f>SUM(B20:B26)</f>
        <v>0</v>
      </c>
      <c r="C19" s="60">
        <f t="shared" ref="C19:F19" si="1">SUM(C20:C26)</f>
        <v>0</v>
      </c>
      <c r="D19" s="60">
        <f t="shared" si="1"/>
        <v>0</v>
      </c>
      <c r="E19" s="60">
        <f t="shared" si="1"/>
        <v>0</v>
      </c>
      <c r="F19" s="60">
        <f t="shared" si="1"/>
        <v>0</v>
      </c>
      <c r="G19" s="60">
        <f>SUM(G20:G26)</f>
        <v>0</v>
      </c>
    </row>
    <row r="20" spans="1:7" x14ac:dyDescent="0.25">
      <c r="A20" s="53" t="s">
        <v>374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3" t="s">
        <v>375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3" t="s">
        <v>376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3" t="s">
        <v>377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378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379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380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 t="s">
        <v>381</v>
      </c>
      <c r="B27" s="60">
        <f>SUM(B28:B36)</f>
        <v>0</v>
      </c>
      <c r="C27" s="60">
        <f t="shared" ref="C27:F27" si="2">SUM(C28:C36)</f>
        <v>0</v>
      </c>
      <c r="D27" s="60">
        <f t="shared" si="2"/>
        <v>0</v>
      </c>
      <c r="E27" s="60">
        <f t="shared" si="2"/>
        <v>0</v>
      </c>
      <c r="F27" s="60">
        <f t="shared" si="2"/>
        <v>0</v>
      </c>
      <c r="G27" s="60">
        <f>SUM(G28:G36)</f>
        <v>0</v>
      </c>
    </row>
    <row r="28" spans="1:7" x14ac:dyDescent="0.25">
      <c r="A28" s="58" t="s">
        <v>382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53" t="s">
        <v>383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53" t="s">
        <v>384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53" t="s">
        <v>385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  <c r="G31" s="60">
        <v>0</v>
      </c>
    </row>
    <row r="32" spans="1:7" x14ac:dyDescent="0.25">
      <c r="A32" s="53" t="s">
        <v>386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  <c r="G32" s="60">
        <v>0</v>
      </c>
    </row>
    <row r="33" spans="1:7" x14ac:dyDescent="0.25">
      <c r="A33" s="53" t="s">
        <v>387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  <c r="G33" s="60">
        <v>0</v>
      </c>
    </row>
    <row r="34" spans="1:7" x14ac:dyDescent="0.25">
      <c r="A34" s="53" t="s">
        <v>388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x14ac:dyDescent="0.25">
      <c r="A35" s="53" t="s">
        <v>389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53" t="s">
        <v>390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ht="30" x14ac:dyDescent="0.25">
      <c r="A37" s="54" t="s">
        <v>398</v>
      </c>
      <c r="B37" s="60">
        <f>SUM(B38:B41)</f>
        <v>0</v>
      </c>
      <c r="C37" s="60">
        <f t="shared" ref="C37:F37" si="3">SUM(C38:C41)</f>
        <v>0</v>
      </c>
      <c r="D37" s="60">
        <f t="shared" si="3"/>
        <v>0</v>
      </c>
      <c r="E37" s="60">
        <f t="shared" si="3"/>
        <v>0</v>
      </c>
      <c r="F37" s="60">
        <f t="shared" si="3"/>
        <v>0</v>
      </c>
      <c r="G37" s="60">
        <f>SUM(G38:G41)</f>
        <v>0</v>
      </c>
    </row>
    <row r="38" spans="1:7" x14ac:dyDescent="0.25">
      <c r="A38" s="58" t="s">
        <v>391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  <c r="G38" s="60">
        <v>0</v>
      </c>
    </row>
    <row r="39" spans="1:7" ht="30" x14ac:dyDescent="0.25">
      <c r="A39" s="58" t="s">
        <v>392</v>
      </c>
      <c r="B39" s="60">
        <v>0</v>
      </c>
      <c r="C39" s="60">
        <v>0</v>
      </c>
      <c r="D39" s="60">
        <v>0</v>
      </c>
      <c r="E39" s="60">
        <v>0</v>
      </c>
      <c r="F39" s="60">
        <v>0</v>
      </c>
      <c r="G39" s="60">
        <v>0</v>
      </c>
    </row>
    <row r="40" spans="1:7" x14ac:dyDescent="0.25">
      <c r="A40" s="58" t="s">
        <v>393</v>
      </c>
      <c r="B40" s="60">
        <v>0</v>
      </c>
      <c r="C40" s="60">
        <v>0</v>
      </c>
      <c r="D40" s="60">
        <v>0</v>
      </c>
      <c r="E40" s="60">
        <v>0</v>
      </c>
      <c r="F40" s="60">
        <v>0</v>
      </c>
      <c r="G40" s="60">
        <v>0</v>
      </c>
    </row>
    <row r="41" spans="1:7" x14ac:dyDescent="0.25">
      <c r="A41" s="58" t="s">
        <v>394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</row>
    <row r="42" spans="1:7" x14ac:dyDescent="0.25">
      <c r="A42" s="58"/>
      <c r="B42" s="60"/>
      <c r="C42" s="60"/>
      <c r="D42" s="60"/>
      <c r="E42" s="60"/>
      <c r="F42" s="60"/>
      <c r="G42" s="60"/>
    </row>
    <row r="43" spans="1:7" x14ac:dyDescent="0.25">
      <c r="A43" s="47" t="s">
        <v>395</v>
      </c>
      <c r="B43" s="61">
        <f>SUM(B44,B53,B61,B71)</f>
        <v>117162740.00000001</v>
      </c>
      <c r="C43" s="61">
        <f t="shared" ref="C43:G43" si="4">SUM(C44,C53,C61,C71)</f>
        <v>0</v>
      </c>
      <c r="D43" s="61">
        <f t="shared" si="4"/>
        <v>117162740.00000001</v>
      </c>
      <c r="E43" s="61">
        <f t="shared" si="4"/>
        <v>24293940.260000002</v>
      </c>
      <c r="F43" s="61">
        <f t="shared" si="4"/>
        <v>24293940.260000002</v>
      </c>
      <c r="G43" s="61">
        <f t="shared" si="4"/>
        <v>92868799.74000001</v>
      </c>
    </row>
    <row r="44" spans="1:7" x14ac:dyDescent="0.25">
      <c r="A44" s="45" t="s">
        <v>430</v>
      </c>
      <c r="B44" s="60">
        <f>SUM(B45:B52)</f>
        <v>117162740.00000001</v>
      </c>
      <c r="C44" s="60">
        <f t="shared" ref="C44:G44" si="5">SUM(C45:C52)</f>
        <v>0</v>
      </c>
      <c r="D44" s="60">
        <f t="shared" si="5"/>
        <v>117162740.00000001</v>
      </c>
      <c r="E44" s="60">
        <f t="shared" si="5"/>
        <v>24293940.260000002</v>
      </c>
      <c r="F44" s="60">
        <f t="shared" si="5"/>
        <v>24293940.260000002</v>
      </c>
      <c r="G44" s="60">
        <f t="shared" si="5"/>
        <v>92868799.74000001</v>
      </c>
    </row>
    <row r="45" spans="1:7" x14ac:dyDescent="0.25">
      <c r="A45" s="58" t="s">
        <v>365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</row>
    <row r="46" spans="1:7" x14ac:dyDescent="0.25">
      <c r="A46" s="58" t="s">
        <v>366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v>0</v>
      </c>
    </row>
    <row r="47" spans="1:7" x14ac:dyDescent="0.25">
      <c r="A47" s="58" t="s">
        <v>367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</row>
    <row r="48" spans="1:7" x14ac:dyDescent="0.25">
      <c r="A48" s="58" t="s">
        <v>368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  <c r="G48" s="60">
        <v>0</v>
      </c>
    </row>
    <row r="49" spans="1:7" x14ac:dyDescent="0.25">
      <c r="A49" s="58" t="s">
        <v>369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</row>
    <row r="50" spans="1:7" x14ac:dyDescent="0.25">
      <c r="A50" s="58" t="s">
        <v>370</v>
      </c>
      <c r="B50" s="60">
        <v>0</v>
      </c>
      <c r="C50" s="60">
        <v>0</v>
      </c>
      <c r="D50" s="60">
        <v>0</v>
      </c>
      <c r="E50" s="60">
        <v>0</v>
      </c>
      <c r="F50" s="60">
        <v>0</v>
      </c>
      <c r="G50" s="60">
        <v>0</v>
      </c>
    </row>
    <row r="51" spans="1:7" x14ac:dyDescent="0.25">
      <c r="A51" s="58" t="s">
        <v>371</v>
      </c>
      <c r="B51" s="60">
        <v>117162740.00000001</v>
      </c>
      <c r="C51" s="60">
        <v>0</v>
      </c>
      <c r="D51" s="60">
        <v>117162740.00000001</v>
      </c>
      <c r="E51" s="60">
        <v>24293940.260000002</v>
      </c>
      <c r="F51" s="60">
        <v>24293940.260000002</v>
      </c>
      <c r="G51" s="60">
        <v>92868799.74000001</v>
      </c>
    </row>
    <row r="52" spans="1:7" x14ac:dyDescent="0.25">
      <c r="A52" s="58" t="s">
        <v>372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v>0</v>
      </c>
    </row>
    <row r="53" spans="1:7" x14ac:dyDescent="0.25">
      <c r="A53" s="45" t="s">
        <v>373</v>
      </c>
      <c r="B53" s="60">
        <f>SUM(B54:B60)</f>
        <v>0</v>
      </c>
      <c r="C53" s="60">
        <f t="shared" ref="C53:G53" si="6">SUM(C54:C60)</f>
        <v>0</v>
      </c>
      <c r="D53" s="60">
        <f t="shared" si="6"/>
        <v>0</v>
      </c>
      <c r="E53" s="60">
        <f t="shared" si="6"/>
        <v>0</v>
      </c>
      <c r="F53" s="60">
        <f t="shared" si="6"/>
        <v>0</v>
      </c>
      <c r="G53" s="60">
        <f t="shared" si="6"/>
        <v>0</v>
      </c>
    </row>
    <row r="54" spans="1:7" x14ac:dyDescent="0.25">
      <c r="A54" s="58" t="s">
        <v>374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  <c r="G54" s="60">
        <v>0</v>
      </c>
    </row>
    <row r="55" spans="1:7" x14ac:dyDescent="0.25">
      <c r="A55" s="58" t="s">
        <v>375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</row>
    <row r="56" spans="1:7" x14ac:dyDescent="0.25">
      <c r="A56" s="58" t="s">
        <v>376</v>
      </c>
      <c r="B56" s="60">
        <v>0</v>
      </c>
      <c r="C56" s="60">
        <v>0</v>
      </c>
      <c r="D56" s="60">
        <v>0</v>
      </c>
      <c r="E56" s="60">
        <v>0</v>
      </c>
      <c r="F56" s="60">
        <v>0</v>
      </c>
      <c r="G56" s="60">
        <v>0</v>
      </c>
    </row>
    <row r="57" spans="1:7" x14ac:dyDescent="0.25">
      <c r="A57" s="40" t="s">
        <v>377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</row>
    <row r="58" spans="1:7" x14ac:dyDescent="0.25">
      <c r="A58" s="58" t="s">
        <v>378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  <c r="G58" s="60">
        <v>0</v>
      </c>
    </row>
    <row r="59" spans="1:7" x14ac:dyDescent="0.25">
      <c r="A59" s="58" t="s">
        <v>379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</row>
    <row r="60" spans="1:7" x14ac:dyDescent="0.25">
      <c r="A60" s="58" t="s">
        <v>380</v>
      </c>
      <c r="B60" s="60">
        <v>0</v>
      </c>
      <c r="C60" s="60">
        <v>0</v>
      </c>
      <c r="D60" s="60">
        <v>0</v>
      </c>
      <c r="E60" s="60">
        <v>0</v>
      </c>
      <c r="F60" s="60">
        <v>0</v>
      </c>
      <c r="G60" s="60">
        <v>0</v>
      </c>
    </row>
    <row r="61" spans="1:7" x14ac:dyDescent="0.25">
      <c r="A61" s="45" t="s">
        <v>381</v>
      </c>
      <c r="B61" s="60">
        <f>SUM(B62:B70)</f>
        <v>0</v>
      </c>
      <c r="C61" s="60">
        <f t="shared" ref="C61:G61" si="7">SUM(C62:C70)</f>
        <v>0</v>
      </c>
      <c r="D61" s="60">
        <f t="shared" si="7"/>
        <v>0</v>
      </c>
      <c r="E61" s="60">
        <f t="shared" si="7"/>
        <v>0</v>
      </c>
      <c r="F61" s="60">
        <f t="shared" si="7"/>
        <v>0</v>
      </c>
      <c r="G61" s="60">
        <f t="shared" si="7"/>
        <v>0</v>
      </c>
    </row>
    <row r="62" spans="1:7" x14ac:dyDescent="0.25">
      <c r="A62" s="58" t="s">
        <v>382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v>0</v>
      </c>
    </row>
    <row r="63" spans="1:7" x14ac:dyDescent="0.25">
      <c r="A63" s="58" t="s">
        <v>383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</row>
    <row r="64" spans="1:7" x14ac:dyDescent="0.25">
      <c r="A64" s="58" t="s">
        <v>384</v>
      </c>
      <c r="B64" s="60">
        <v>0</v>
      </c>
      <c r="C64" s="60">
        <v>0</v>
      </c>
      <c r="D64" s="60">
        <v>0</v>
      </c>
      <c r="E64" s="60">
        <v>0</v>
      </c>
      <c r="F64" s="60">
        <v>0</v>
      </c>
      <c r="G64" s="60">
        <v>0</v>
      </c>
    </row>
    <row r="65" spans="1:7" x14ac:dyDescent="0.25">
      <c r="A65" s="58" t="s">
        <v>385</v>
      </c>
      <c r="B65" s="60">
        <v>0</v>
      </c>
      <c r="C65" s="60">
        <v>0</v>
      </c>
      <c r="D65" s="60">
        <v>0</v>
      </c>
      <c r="E65" s="60">
        <v>0</v>
      </c>
      <c r="F65" s="60">
        <v>0</v>
      </c>
      <c r="G65" s="60">
        <v>0</v>
      </c>
    </row>
    <row r="66" spans="1:7" x14ac:dyDescent="0.25">
      <c r="A66" s="58" t="s">
        <v>386</v>
      </c>
      <c r="B66" s="60">
        <v>0</v>
      </c>
      <c r="C66" s="60">
        <v>0</v>
      </c>
      <c r="D66" s="60">
        <v>0</v>
      </c>
      <c r="E66" s="60">
        <v>0</v>
      </c>
      <c r="F66" s="60">
        <v>0</v>
      </c>
      <c r="G66" s="60">
        <v>0</v>
      </c>
    </row>
    <row r="67" spans="1:7" x14ac:dyDescent="0.25">
      <c r="A67" s="58" t="s">
        <v>387</v>
      </c>
      <c r="B67" s="60">
        <v>0</v>
      </c>
      <c r="C67" s="60">
        <v>0</v>
      </c>
      <c r="D67" s="60">
        <v>0</v>
      </c>
      <c r="E67" s="60">
        <v>0</v>
      </c>
      <c r="F67" s="60">
        <v>0</v>
      </c>
      <c r="G67" s="60">
        <v>0</v>
      </c>
    </row>
    <row r="68" spans="1:7" x14ac:dyDescent="0.25">
      <c r="A68" s="58" t="s">
        <v>388</v>
      </c>
      <c r="B68" s="60">
        <v>0</v>
      </c>
      <c r="C68" s="60">
        <v>0</v>
      </c>
      <c r="D68" s="60">
        <v>0</v>
      </c>
      <c r="E68" s="60">
        <v>0</v>
      </c>
      <c r="F68" s="60">
        <v>0</v>
      </c>
      <c r="G68" s="60">
        <v>0</v>
      </c>
    </row>
    <row r="69" spans="1:7" x14ac:dyDescent="0.25">
      <c r="A69" s="58" t="s">
        <v>389</v>
      </c>
      <c r="B69" s="60">
        <v>0</v>
      </c>
      <c r="C69" s="60">
        <v>0</v>
      </c>
      <c r="D69" s="60">
        <v>0</v>
      </c>
      <c r="E69" s="60">
        <v>0</v>
      </c>
      <c r="F69" s="60">
        <v>0</v>
      </c>
      <c r="G69" s="60">
        <v>0</v>
      </c>
    </row>
    <row r="70" spans="1:7" x14ac:dyDescent="0.25">
      <c r="A70" s="58" t="s">
        <v>390</v>
      </c>
      <c r="B70" s="60">
        <v>0</v>
      </c>
      <c r="C70" s="60">
        <v>0</v>
      </c>
      <c r="D70" s="60">
        <v>0</v>
      </c>
      <c r="E70" s="60">
        <v>0</v>
      </c>
      <c r="F70" s="60">
        <v>0</v>
      </c>
      <c r="G70" s="60">
        <v>0</v>
      </c>
    </row>
    <row r="71" spans="1:7" x14ac:dyDescent="0.25">
      <c r="A71" s="54" t="s">
        <v>3299</v>
      </c>
      <c r="B71" s="62">
        <f>SUM(B72:B75)</f>
        <v>0</v>
      </c>
      <c r="C71" s="62">
        <f t="shared" ref="C71:F71" si="8">SUM(C72:C75)</f>
        <v>0</v>
      </c>
      <c r="D71" s="62">
        <f t="shared" si="8"/>
        <v>0</v>
      </c>
      <c r="E71" s="62">
        <f t="shared" si="8"/>
        <v>0</v>
      </c>
      <c r="F71" s="62">
        <f t="shared" si="8"/>
        <v>0</v>
      </c>
      <c r="G71" s="62">
        <f>SUM(G72:G75)</f>
        <v>0</v>
      </c>
    </row>
    <row r="72" spans="1:7" x14ac:dyDescent="0.25">
      <c r="A72" s="58" t="s">
        <v>391</v>
      </c>
      <c r="B72" s="60">
        <v>0</v>
      </c>
      <c r="C72" s="60">
        <v>0</v>
      </c>
      <c r="D72" s="60">
        <v>0</v>
      </c>
      <c r="E72" s="60">
        <v>0</v>
      </c>
      <c r="F72" s="60">
        <v>0</v>
      </c>
      <c r="G72" s="60">
        <v>0</v>
      </c>
    </row>
    <row r="73" spans="1:7" ht="30" x14ac:dyDescent="0.25">
      <c r="A73" s="58" t="s">
        <v>392</v>
      </c>
      <c r="B73" s="60">
        <v>0</v>
      </c>
      <c r="C73" s="60">
        <v>0</v>
      </c>
      <c r="D73" s="60">
        <v>0</v>
      </c>
      <c r="E73" s="60">
        <v>0</v>
      </c>
      <c r="F73" s="60">
        <v>0</v>
      </c>
      <c r="G73" s="60">
        <v>0</v>
      </c>
    </row>
    <row r="74" spans="1:7" x14ac:dyDescent="0.25">
      <c r="A74" s="58" t="s">
        <v>393</v>
      </c>
      <c r="B74" s="60">
        <v>0</v>
      </c>
      <c r="C74" s="60">
        <v>0</v>
      </c>
      <c r="D74" s="60">
        <v>0</v>
      </c>
      <c r="E74" s="60">
        <v>0</v>
      </c>
      <c r="F74" s="60">
        <v>0</v>
      </c>
      <c r="G74" s="60">
        <v>0</v>
      </c>
    </row>
    <row r="75" spans="1:7" x14ac:dyDescent="0.25">
      <c r="A75" s="58" t="s">
        <v>394</v>
      </c>
      <c r="B75" s="60">
        <v>0</v>
      </c>
      <c r="C75" s="60">
        <v>0</v>
      </c>
      <c r="D75" s="60">
        <v>0</v>
      </c>
      <c r="E75" s="60">
        <v>0</v>
      </c>
      <c r="F75" s="60">
        <v>0</v>
      </c>
      <c r="G75" s="60">
        <v>0</v>
      </c>
    </row>
    <row r="76" spans="1:7" x14ac:dyDescent="0.25">
      <c r="A76" s="46"/>
      <c r="B76" s="63"/>
      <c r="C76" s="63"/>
      <c r="D76" s="63"/>
      <c r="E76" s="63"/>
      <c r="F76" s="63"/>
      <c r="G76" s="63"/>
    </row>
    <row r="77" spans="1:7" x14ac:dyDescent="0.25">
      <c r="A77" s="47" t="s">
        <v>360</v>
      </c>
      <c r="B77" s="61">
        <f>B43+B9</f>
        <v>117162740.00000001</v>
      </c>
      <c r="C77" s="61">
        <f t="shared" ref="C77:F77" si="9">C43+C9</f>
        <v>0</v>
      </c>
      <c r="D77" s="61">
        <f t="shared" si="9"/>
        <v>117162740.00000001</v>
      </c>
      <c r="E77" s="61">
        <f t="shared" si="9"/>
        <v>24293940.260000002</v>
      </c>
      <c r="F77" s="61">
        <f t="shared" si="9"/>
        <v>24293940.260000002</v>
      </c>
      <c r="G77" s="61">
        <f>G43+G9</f>
        <v>92868799.74000001</v>
      </c>
    </row>
    <row r="78" spans="1:7" x14ac:dyDescent="0.25">
      <c r="A78" s="49"/>
      <c r="B78" s="41"/>
      <c r="C78" s="41"/>
      <c r="D78" s="41"/>
      <c r="E78" s="41"/>
      <c r="F78" s="41"/>
      <c r="G78" s="41"/>
    </row>
  </sheetData>
  <sheetProtection password="9CCF" sheet="1" objects="1" scenarios="1"/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 xr:uid="{00000000-0002-0000-11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4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8"/>
  <dimension ref="A1:Y68"/>
  <sheetViews>
    <sheetView workbookViewId="0">
      <selection activeCell="R24" sqref="R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6,3,1,0,0,0,0</v>
      </c>
      <c r="B2">
        <v>6</v>
      </c>
      <c r="C2">
        <v>3</v>
      </c>
      <c r="D2">
        <v>1</v>
      </c>
      <c r="I2" t="s">
        <v>711</v>
      </c>
      <c r="P2" s="13">
        <f>'Formato 6 c)'!B9</f>
        <v>0</v>
      </c>
      <c r="Q2" s="13">
        <f>'Formato 6 c)'!C9</f>
        <v>0</v>
      </c>
      <c r="R2" s="13">
        <f>'Formato 6 c)'!D9</f>
        <v>0</v>
      </c>
      <c r="S2" s="13">
        <f>'Formato 6 c)'!E9</f>
        <v>0</v>
      </c>
      <c r="T2" s="13">
        <f>'Formato 6 c)'!F9</f>
        <v>0</v>
      </c>
      <c r="U2" s="13">
        <f>'Formato 6 c)'!G9</f>
        <v>0</v>
      </c>
    </row>
    <row r="3" spans="1:25" ht="14.25" x14ac:dyDescent="0.45">
      <c r="A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6,3,1,1,0,0,0</v>
      </c>
      <c r="B3">
        <v>6</v>
      </c>
      <c r="C3">
        <v>3</v>
      </c>
      <c r="D3">
        <v>1</v>
      </c>
      <c r="E3">
        <v>1</v>
      </c>
      <c r="J3" t="s">
        <v>3220</v>
      </c>
      <c r="P3" s="13">
        <f>'Formato 6 c)'!B10</f>
        <v>0</v>
      </c>
      <c r="Q3" s="13">
        <f>'Formato 6 c)'!C10</f>
        <v>0</v>
      </c>
      <c r="R3" s="13">
        <f>'Formato 6 c)'!D10</f>
        <v>0</v>
      </c>
      <c r="S3" s="13">
        <f>'Formato 6 c)'!E10</f>
        <v>0</v>
      </c>
      <c r="T3" s="13">
        <f>'Formato 6 c)'!F10</f>
        <v>0</v>
      </c>
      <c r="U3" s="13">
        <f>'Formato 6 c)'!G10</f>
        <v>0</v>
      </c>
      <c r="V3" s="13"/>
    </row>
    <row r="4" spans="1:25" x14ac:dyDescent="0.25">
      <c r="A4" t="str">
        <f t="shared" si="0"/>
        <v>6,3,1,1,1,0,0</v>
      </c>
      <c r="B4">
        <v>6</v>
      </c>
      <c r="C4">
        <v>3</v>
      </c>
      <c r="D4">
        <v>1</v>
      </c>
      <c r="E4">
        <v>1</v>
      </c>
      <c r="F4">
        <v>1</v>
      </c>
      <c r="K4" t="s">
        <v>3221</v>
      </c>
      <c r="P4" s="13">
        <f>'Formato 6 c)'!B11</f>
        <v>0</v>
      </c>
      <c r="Q4" s="13">
        <f>'Formato 6 c)'!C11</f>
        <v>0</v>
      </c>
      <c r="R4" s="13">
        <f>'Formato 6 c)'!D11</f>
        <v>0</v>
      </c>
      <c r="S4" s="13">
        <f>'Formato 6 c)'!E11</f>
        <v>0</v>
      </c>
      <c r="T4" s="13">
        <f>'Formato 6 c)'!F11</f>
        <v>0</v>
      </c>
      <c r="U4" s="13">
        <f>'Formato 6 c)'!G11</f>
        <v>0</v>
      </c>
      <c r="V4" s="13"/>
    </row>
    <row r="5" spans="1:25" ht="14.25" x14ac:dyDescent="0.45">
      <c r="A5" t="str">
        <f t="shared" si="0"/>
        <v>6,3,1,1,2,0,0</v>
      </c>
      <c r="B5">
        <v>6</v>
      </c>
      <c r="C5">
        <v>3</v>
      </c>
      <c r="D5">
        <v>1</v>
      </c>
      <c r="E5">
        <v>1</v>
      </c>
      <c r="F5">
        <v>2</v>
      </c>
      <c r="K5" t="s">
        <v>3222</v>
      </c>
      <c r="P5" s="13">
        <f>'Formato 6 c)'!B12</f>
        <v>0</v>
      </c>
      <c r="Q5" s="13">
        <f>'Formato 6 c)'!C12</f>
        <v>0</v>
      </c>
      <c r="R5" s="13">
        <f>'Formato 6 c)'!D12</f>
        <v>0</v>
      </c>
      <c r="S5" s="13">
        <f>'Formato 6 c)'!E12</f>
        <v>0</v>
      </c>
      <c r="T5" s="13">
        <f>'Formato 6 c)'!F12</f>
        <v>0</v>
      </c>
      <c r="U5" s="13">
        <f>'Formato 6 c)'!G12</f>
        <v>0</v>
      </c>
      <c r="V5" s="13"/>
    </row>
    <row r="6" spans="1:25" x14ac:dyDescent="0.25">
      <c r="A6" t="str">
        <f t="shared" si="0"/>
        <v>6,3,1,1,3,0,0</v>
      </c>
      <c r="B6">
        <v>6</v>
      </c>
      <c r="C6">
        <v>3</v>
      </c>
      <c r="D6">
        <v>1</v>
      </c>
      <c r="E6">
        <v>1</v>
      </c>
      <c r="F6">
        <v>3</v>
      </c>
      <c r="K6" t="s">
        <v>3223</v>
      </c>
      <c r="P6" s="13">
        <f>'Formato 6 c)'!B13</f>
        <v>0</v>
      </c>
      <c r="Q6" s="13">
        <f>'Formato 6 c)'!C13</f>
        <v>0</v>
      </c>
      <c r="R6" s="13">
        <f>'Formato 6 c)'!D13</f>
        <v>0</v>
      </c>
      <c r="S6" s="13">
        <f>'Formato 6 c)'!E13</f>
        <v>0</v>
      </c>
      <c r="T6" s="13">
        <f>'Formato 6 c)'!F13</f>
        <v>0</v>
      </c>
      <c r="U6" s="13">
        <f>'Formato 6 c)'!G13</f>
        <v>0</v>
      </c>
      <c r="V6" s="13"/>
    </row>
    <row r="7" spans="1:25" ht="14.25" x14ac:dyDescent="0.45">
      <c r="A7" t="str">
        <f t="shared" si="0"/>
        <v>6,3,1,1,4,0,0</v>
      </c>
      <c r="B7">
        <v>6</v>
      </c>
      <c r="C7">
        <v>3</v>
      </c>
      <c r="D7">
        <v>1</v>
      </c>
      <c r="E7">
        <v>1</v>
      </c>
      <c r="F7">
        <v>4</v>
      </c>
      <c r="K7" t="s">
        <v>3224</v>
      </c>
      <c r="P7" s="13">
        <f>'Formato 6 c)'!B14</f>
        <v>0</v>
      </c>
      <c r="Q7" s="13">
        <f>'Formato 6 c)'!C14</f>
        <v>0</v>
      </c>
      <c r="R7" s="13">
        <f>'Formato 6 c)'!D14</f>
        <v>0</v>
      </c>
      <c r="S7" s="13">
        <f>'Formato 6 c)'!E14</f>
        <v>0</v>
      </c>
      <c r="T7" s="13">
        <f>'Formato 6 c)'!F14</f>
        <v>0</v>
      </c>
      <c r="U7" s="13">
        <f>'Formato 6 c)'!G14</f>
        <v>0</v>
      </c>
      <c r="V7" s="13"/>
      <c r="W7" s="13"/>
      <c r="X7" s="13"/>
      <c r="Y7" s="13"/>
    </row>
    <row r="8" spans="1:25" ht="14.25" x14ac:dyDescent="0.45">
      <c r="A8" t="str">
        <f t="shared" si="0"/>
        <v>6,3,1,1,5,0,0</v>
      </c>
      <c r="B8">
        <v>6</v>
      </c>
      <c r="C8">
        <v>3</v>
      </c>
      <c r="D8">
        <v>1</v>
      </c>
      <c r="E8">
        <v>1</v>
      </c>
      <c r="F8">
        <v>5</v>
      </c>
      <c r="K8" t="s">
        <v>3225</v>
      </c>
      <c r="P8" s="13">
        <f>'Formato 6 c)'!B15</f>
        <v>0</v>
      </c>
      <c r="Q8" s="13">
        <f>'Formato 6 c)'!C15</f>
        <v>0</v>
      </c>
      <c r="R8" s="13">
        <f>'Formato 6 c)'!D15</f>
        <v>0</v>
      </c>
      <c r="S8" s="13">
        <f>'Formato 6 c)'!E15</f>
        <v>0</v>
      </c>
      <c r="T8" s="13">
        <f>'Formato 6 c)'!F15</f>
        <v>0</v>
      </c>
      <c r="U8" s="13">
        <f>'Formato 6 c)'!G15</f>
        <v>0</v>
      </c>
    </row>
    <row r="9" spans="1:25" ht="14.25" x14ac:dyDescent="0.45">
      <c r="A9" t="str">
        <f t="shared" si="0"/>
        <v>6,3,1,1,6,0,0</v>
      </c>
      <c r="B9">
        <v>6</v>
      </c>
      <c r="C9">
        <v>3</v>
      </c>
      <c r="D9">
        <v>1</v>
      </c>
      <c r="E9">
        <v>1</v>
      </c>
      <c r="F9">
        <v>6</v>
      </c>
      <c r="K9" t="s">
        <v>3226</v>
      </c>
      <c r="P9" s="13">
        <f>'Formato 6 c)'!B16</f>
        <v>0</v>
      </c>
      <c r="Q9" s="13">
        <f>'Formato 6 c)'!C16</f>
        <v>0</v>
      </c>
      <c r="R9" s="13">
        <f>'Formato 6 c)'!D16</f>
        <v>0</v>
      </c>
      <c r="S9" s="13">
        <f>'Formato 6 c)'!E16</f>
        <v>0</v>
      </c>
      <c r="T9" s="13">
        <f>'Formato 6 c)'!F16</f>
        <v>0</v>
      </c>
      <c r="U9" s="13">
        <f>'Formato 6 c)'!G16</f>
        <v>0</v>
      </c>
    </row>
    <row r="10" spans="1:25" x14ac:dyDescent="0.25">
      <c r="A10" t="str">
        <f t="shared" si="0"/>
        <v>6,3,1,1,7,0,0</v>
      </c>
      <c r="B10">
        <v>6</v>
      </c>
      <c r="C10">
        <v>3</v>
      </c>
      <c r="D10">
        <v>1</v>
      </c>
      <c r="E10">
        <v>1</v>
      </c>
      <c r="F10">
        <v>7</v>
      </c>
      <c r="K10" t="s">
        <v>3227</v>
      </c>
      <c r="P10" s="13">
        <f>'Formato 6 c)'!B17</f>
        <v>0</v>
      </c>
      <c r="Q10" s="13">
        <f>'Formato 6 c)'!C17</f>
        <v>0</v>
      </c>
      <c r="R10" s="13">
        <f>'Formato 6 c)'!D17</f>
        <v>0</v>
      </c>
      <c r="S10" s="13">
        <f>'Formato 6 c)'!E17</f>
        <v>0</v>
      </c>
      <c r="T10" s="13">
        <f>'Formato 6 c)'!F17</f>
        <v>0</v>
      </c>
      <c r="U10" s="13">
        <f>'Formato 6 c)'!G17</f>
        <v>0</v>
      </c>
    </row>
    <row r="11" spans="1:25" ht="14.25" x14ac:dyDescent="0.45">
      <c r="A11" t="str">
        <f t="shared" si="0"/>
        <v>6,3,1,1,8,0,0</v>
      </c>
      <c r="B11">
        <v>6</v>
      </c>
      <c r="C11">
        <v>3</v>
      </c>
      <c r="D11">
        <v>1</v>
      </c>
      <c r="E11">
        <v>1</v>
      </c>
      <c r="F11">
        <v>8</v>
      </c>
      <c r="K11" t="s">
        <v>3177</v>
      </c>
      <c r="P11" s="13">
        <f>'Formato 6 c)'!B18</f>
        <v>0</v>
      </c>
      <c r="Q11" s="13">
        <f>'Formato 6 c)'!C18</f>
        <v>0</v>
      </c>
      <c r="R11" s="13">
        <f>'Formato 6 c)'!D18</f>
        <v>0</v>
      </c>
      <c r="S11" s="13">
        <f>'Formato 6 c)'!E18</f>
        <v>0</v>
      </c>
      <c r="T11" s="13">
        <f>'Formato 6 c)'!F18</f>
        <v>0</v>
      </c>
      <c r="U11" s="13">
        <f>'Formato 6 c)'!G18</f>
        <v>0</v>
      </c>
    </row>
    <row r="12" spans="1:25" ht="14.25" x14ac:dyDescent="0.45">
      <c r="A12" t="str">
        <f t="shared" si="0"/>
        <v>6,3,1,2,0,0,0</v>
      </c>
      <c r="B12">
        <v>6</v>
      </c>
      <c r="C12">
        <v>3</v>
      </c>
      <c r="D12">
        <v>1</v>
      </c>
      <c r="E12">
        <v>2</v>
      </c>
      <c r="J12" t="s">
        <v>3228</v>
      </c>
      <c r="P12" s="13">
        <f>'Formato 6 c)'!B19</f>
        <v>0</v>
      </c>
      <c r="Q12" s="13">
        <f>'Formato 6 c)'!C19</f>
        <v>0</v>
      </c>
      <c r="R12" s="13">
        <f>'Formato 6 c)'!D19</f>
        <v>0</v>
      </c>
      <c r="S12" s="13">
        <f>'Formato 6 c)'!E19</f>
        <v>0</v>
      </c>
      <c r="T12" s="13">
        <f>'Formato 6 c)'!F19</f>
        <v>0</v>
      </c>
      <c r="U12" s="13">
        <f>'Formato 6 c)'!G19</f>
        <v>0</v>
      </c>
    </row>
    <row r="13" spans="1:25" x14ac:dyDescent="0.25">
      <c r="A13" t="str">
        <f t="shared" si="0"/>
        <v>6,3,1,2,1,0,0</v>
      </c>
      <c r="B13">
        <v>6</v>
      </c>
      <c r="C13">
        <v>3</v>
      </c>
      <c r="D13">
        <v>1</v>
      </c>
      <c r="E13">
        <v>2</v>
      </c>
      <c r="F13">
        <v>1</v>
      </c>
      <c r="K13" t="s">
        <v>3229</v>
      </c>
      <c r="P13" s="13">
        <f>'Formato 6 c)'!B20</f>
        <v>0</v>
      </c>
      <c r="Q13" s="13">
        <f>'Formato 6 c)'!C20</f>
        <v>0</v>
      </c>
      <c r="R13" s="13">
        <f>'Formato 6 c)'!D20</f>
        <v>0</v>
      </c>
      <c r="S13" s="13">
        <f>'Formato 6 c)'!E20</f>
        <v>0</v>
      </c>
      <c r="T13" s="13">
        <f>'Formato 6 c)'!F20</f>
        <v>0</v>
      </c>
      <c r="U13" s="13">
        <f>'Formato 6 c)'!G20</f>
        <v>0</v>
      </c>
    </row>
    <row r="14" spans="1:25" ht="14.25" x14ac:dyDescent="0.45">
      <c r="A14" t="str">
        <f t="shared" si="0"/>
        <v>6,3,1,2,2,0,0</v>
      </c>
      <c r="B14">
        <v>6</v>
      </c>
      <c r="C14">
        <v>3</v>
      </c>
      <c r="D14">
        <v>1</v>
      </c>
      <c r="E14">
        <v>2</v>
      </c>
      <c r="F14">
        <v>2</v>
      </c>
      <c r="K14" t="s">
        <v>3230</v>
      </c>
      <c r="P14" s="13">
        <f>'Formato 6 c)'!B21</f>
        <v>0</v>
      </c>
      <c r="Q14" s="13">
        <f>'Formato 6 c)'!C21</f>
        <v>0</v>
      </c>
      <c r="R14" s="13">
        <f>'Formato 6 c)'!D21</f>
        <v>0</v>
      </c>
      <c r="S14" s="13">
        <f>'Formato 6 c)'!E21</f>
        <v>0</v>
      </c>
      <c r="T14" s="13">
        <f>'Formato 6 c)'!F21</f>
        <v>0</v>
      </c>
      <c r="U14" s="13">
        <f>'Formato 6 c)'!G21</f>
        <v>0</v>
      </c>
    </row>
    <row r="15" spans="1:25" ht="14.25" x14ac:dyDescent="0.45">
      <c r="A15" t="str">
        <f t="shared" si="0"/>
        <v>6,3,1,2,3,0,0</v>
      </c>
      <c r="B15">
        <v>6</v>
      </c>
      <c r="C15">
        <v>3</v>
      </c>
      <c r="D15">
        <v>1</v>
      </c>
      <c r="E15">
        <v>2</v>
      </c>
      <c r="F15">
        <v>3</v>
      </c>
      <c r="K15" t="s">
        <v>498</v>
      </c>
      <c r="P15" s="13">
        <f>'Formato 6 c)'!B22</f>
        <v>0</v>
      </c>
      <c r="Q15" s="13">
        <f>'Formato 6 c)'!C22</f>
        <v>0</v>
      </c>
      <c r="R15" s="13">
        <f>'Formato 6 c)'!D22</f>
        <v>0</v>
      </c>
      <c r="S15" s="13">
        <f>'Formato 6 c)'!E22</f>
        <v>0</v>
      </c>
      <c r="T15" s="13">
        <f>'Formato 6 c)'!F22</f>
        <v>0</v>
      </c>
      <c r="U15" s="13">
        <f>'Formato 6 c)'!G22</f>
        <v>0</v>
      </c>
    </row>
    <row r="16" spans="1:25" x14ac:dyDescent="0.25">
      <c r="A16" t="str">
        <f t="shared" si="0"/>
        <v>6,3,1,2,4,0,0</v>
      </c>
      <c r="B16">
        <v>6</v>
      </c>
      <c r="C16">
        <v>3</v>
      </c>
      <c r="D16">
        <v>1</v>
      </c>
      <c r="E16">
        <v>2</v>
      </c>
      <c r="F16">
        <v>4</v>
      </c>
      <c r="K16" t="s">
        <v>3231</v>
      </c>
      <c r="P16" s="13">
        <f>'Formato 6 c)'!B23</f>
        <v>0</v>
      </c>
      <c r="Q16" s="13">
        <f>'Formato 6 c)'!C23</f>
        <v>0</v>
      </c>
      <c r="R16" s="13">
        <f>'Formato 6 c)'!D23</f>
        <v>0</v>
      </c>
      <c r="S16" s="13">
        <f>'Formato 6 c)'!E23</f>
        <v>0</v>
      </c>
      <c r="T16" s="13">
        <f>'Formato 6 c)'!F23</f>
        <v>0</v>
      </c>
      <c r="U16" s="13">
        <f>'Formato 6 c)'!G23</f>
        <v>0</v>
      </c>
    </row>
    <row r="17" spans="1:21" x14ac:dyDescent="0.25">
      <c r="A17" t="str">
        <f t="shared" si="0"/>
        <v>6,3,1,2,5,0,0</v>
      </c>
      <c r="B17">
        <v>6</v>
      </c>
      <c r="C17">
        <v>3</v>
      </c>
      <c r="D17">
        <v>1</v>
      </c>
      <c r="E17">
        <v>2</v>
      </c>
      <c r="F17">
        <v>5</v>
      </c>
      <c r="K17" t="s">
        <v>3232</v>
      </c>
      <c r="P17" s="13">
        <f>'Formato 6 c)'!B24</f>
        <v>0</v>
      </c>
      <c r="Q17" s="13">
        <f>'Formato 6 c)'!C24</f>
        <v>0</v>
      </c>
      <c r="R17" s="13">
        <f>'Formato 6 c)'!D24</f>
        <v>0</v>
      </c>
      <c r="S17" s="13">
        <f>'Formato 6 c)'!E24</f>
        <v>0</v>
      </c>
      <c r="T17" s="13">
        <f>'Formato 6 c)'!F24</f>
        <v>0</v>
      </c>
      <c r="U17" s="13">
        <f>'Formato 6 c)'!G24</f>
        <v>0</v>
      </c>
    </row>
    <row r="18" spans="1:21" x14ac:dyDescent="0.25">
      <c r="A18" t="str">
        <f t="shared" si="0"/>
        <v>6,3,1,2,6,0,0</v>
      </c>
      <c r="B18">
        <v>6</v>
      </c>
      <c r="C18">
        <v>3</v>
      </c>
      <c r="D18">
        <v>1</v>
      </c>
      <c r="E18">
        <v>2</v>
      </c>
      <c r="F18">
        <v>6</v>
      </c>
      <c r="K18" t="s">
        <v>3233</v>
      </c>
      <c r="P18" s="13">
        <f>'Formato 6 c)'!B25</f>
        <v>0</v>
      </c>
      <c r="Q18" s="13">
        <f>'Formato 6 c)'!C25</f>
        <v>0</v>
      </c>
      <c r="R18" s="13">
        <f>'Formato 6 c)'!D25</f>
        <v>0</v>
      </c>
      <c r="S18" s="13">
        <f>'Formato 6 c)'!E25</f>
        <v>0</v>
      </c>
      <c r="T18" s="13">
        <f>'Formato 6 c)'!F25</f>
        <v>0</v>
      </c>
      <c r="U18" s="13">
        <f>'Formato 6 c)'!G25</f>
        <v>0</v>
      </c>
    </row>
    <row r="19" spans="1:21" ht="14.25" x14ac:dyDescent="0.45">
      <c r="A19" t="str">
        <f t="shared" si="0"/>
        <v>6,3,1,2,7,0,0</v>
      </c>
      <c r="B19">
        <v>6</v>
      </c>
      <c r="C19">
        <v>3</v>
      </c>
      <c r="D19">
        <v>1</v>
      </c>
      <c r="E19">
        <v>2</v>
      </c>
      <c r="F19">
        <v>7</v>
      </c>
      <c r="K19" t="s">
        <v>3234</v>
      </c>
      <c r="P19" s="13">
        <f>'Formato 6 c)'!B26</f>
        <v>0</v>
      </c>
      <c r="Q19" s="13">
        <f>'Formato 6 c)'!C26</f>
        <v>0</v>
      </c>
      <c r="R19" s="13">
        <f>'Formato 6 c)'!D26</f>
        <v>0</v>
      </c>
      <c r="S19" s="13">
        <f>'Formato 6 c)'!E26</f>
        <v>0</v>
      </c>
      <c r="T19" s="13">
        <f>'Formato 6 c)'!F26</f>
        <v>0</v>
      </c>
      <c r="U19" s="13">
        <f>'Formato 6 c)'!G26</f>
        <v>0</v>
      </c>
    </row>
    <row r="20" spans="1:21" x14ac:dyDescent="0.25">
      <c r="A20" t="str">
        <f t="shared" si="0"/>
        <v>6,3,1,3,0,0,0</v>
      </c>
      <c r="B20">
        <v>6</v>
      </c>
      <c r="C20">
        <v>3</v>
      </c>
      <c r="D20">
        <v>1</v>
      </c>
      <c r="E20">
        <v>3</v>
      </c>
      <c r="J20" t="s">
        <v>3235</v>
      </c>
      <c r="P20" s="13">
        <f>'Formato 6 c)'!B27</f>
        <v>0</v>
      </c>
      <c r="Q20" s="13">
        <f>'Formato 6 c)'!C27</f>
        <v>0</v>
      </c>
      <c r="R20" s="13">
        <f>'Formato 6 c)'!D27</f>
        <v>0</v>
      </c>
      <c r="S20" s="13">
        <f>'Formato 6 c)'!E27</f>
        <v>0</v>
      </c>
      <c r="T20" s="13">
        <f>'Formato 6 c)'!F27</f>
        <v>0</v>
      </c>
      <c r="U20" s="13">
        <f>'Formato 6 c)'!G27</f>
        <v>0</v>
      </c>
    </row>
    <row r="21" spans="1:21" x14ac:dyDescent="0.25">
      <c r="A21" t="str">
        <f t="shared" si="0"/>
        <v>6,3,1,3,1,0,0</v>
      </c>
      <c r="B21">
        <v>6</v>
      </c>
      <c r="C21">
        <v>3</v>
      </c>
      <c r="D21">
        <v>1</v>
      </c>
      <c r="E21">
        <v>3</v>
      </c>
      <c r="F21">
        <v>1</v>
      </c>
      <c r="K21" t="s">
        <v>3236</v>
      </c>
      <c r="P21" s="13">
        <f>'Formato 6 c)'!B28</f>
        <v>0</v>
      </c>
      <c r="Q21" s="13">
        <f>'Formato 6 c)'!C28</f>
        <v>0</v>
      </c>
      <c r="R21" s="13">
        <f>'Formato 6 c)'!D28</f>
        <v>0</v>
      </c>
      <c r="S21" s="13">
        <f>'Formato 6 c)'!E28</f>
        <v>0</v>
      </c>
      <c r="T21" s="13">
        <f>'Formato 6 c)'!F28</f>
        <v>0</v>
      </c>
      <c r="U21" s="13">
        <f>'Formato 6 c)'!G28</f>
        <v>0</v>
      </c>
    </row>
    <row r="22" spans="1:21" x14ac:dyDescent="0.25">
      <c r="A22" t="str">
        <f t="shared" si="0"/>
        <v>6,3,1,3,2,0,0</v>
      </c>
      <c r="B22">
        <v>6</v>
      </c>
      <c r="C22">
        <v>3</v>
      </c>
      <c r="D22">
        <v>1</v>
      </c>
      <c r="E22">
        <v>3</v>
      </c>
      <c r="F22">
        <v>2</v>
      </c>
      <c r="K22" t="s">
        <v>3237</v>
      </c>
      <c r="P22" s="13">
        <f>'Formato 6 c)'!B29</f>
        <v>0</v>
      </c>
      <c r="Q22" s="13">
        <f>'Formato 6 c)'!C29</f>
        <v>0</v>
      </c>
      <c r="R22" s="13">
        <f>'Formato 6 c)'!D29</f>
        <v>0</v>
      </c>
      <c r="S22" s="13">
        <f>'Formato 6 c)'!E29</f>
        <v>0</v>
      </c>
      <c r="T22" s="13">
        <f>'Formato 6 c)'!F29</f>
        <v>0</v>
      </c>
      <c r="U22" s="13">
        <f>'Formato 6 c)'!G29</f>
        <v>0</v>
      </c>
    </row>
    <row r="23" spans="1:21" x14ac:dyDescent="0.25">
      <c r="A23" t="str">
        <f t="shared" si="0"/>
        <v>6,3,1,3,3,0,0</v>
      </c>
      <c r="B23">
        <v>6</v>
      </c>
      <c r="C23">
        <v>3</v>
      </c>
      <c r="D23">
        <v>1</v>
      </c>
      <c r="E23">
        <v>3</v>
      </c>
      <c r="F23">
        <v>3</v>
      </c>
      <c r="K23" t="s">
        <v>3238</v>
      </c>
      <c r="P23" s="13">
        <f>'Formato 6 c)'!B30</f>
        <v>0</v>
      </c>
      <c r="Q23" s="13">
        <f>'Formato 6 c)'!C30</f>
        <v>0</v>
      </c>
      <c r="R23" s="13">
        <f>'Formato 6 c)'!D30</f>
        <v>0</v>
      </c>
      <c r="S23" s="13">
        <f>'Formato 6 c)'!E30</f>
        <v>0</v>
      </c>
      <c r="T23" s="13">
        <f>'Formato 6 c)'!F30</f>
        <v>0</v>
      </c>
      <c r="U23" s="13">
        <f>'Formato 6 c)'!G30</f>
        <v>0</v>
      </c>
    </row>
    <row r="24" spans="1:21" x14ac:dyDescent="0.25">
      <c r="A24" t="str">
        <f t="shared" si="0"/>
        <v>6,3,1,3,4,0,0</v>
      </c>
      <c r="B24">
        <v>6</v>
      </c>
      <c r="C24">
        <v>3</v>
      </c>
      <c r="D24">
        <v>1</v>
      </c>
      <c r="E24">
        <v>3</v>
      </c>
      <c r="F24">
        <v>4</v>
      </c>
      <c r="K24" t="s">
        <v>3239</v>
      </c>
      <c r="P24" s="13">
        <f>'Formato 6 c)'!B31</f>
        <v>0</v>
      </c>
      <c r="Q24" s="13">
        <f>'Formato 6 c)'!C31</f>
        <v>0</v>
      </c>
      <c r="R24" s="13">
        <f>'Formato 6 c)'!D31</f>
        <v>0</v>
      </c>
      <c r="S24" s="13">
        <f>'Formato 6 c)'!E31</f>
        <v>0</v>
      </c>
      <c r="T24" s="13">
        <f>'Formato 6 c)'!F31</f>
        <v>0</v>
      </c>
      <c r="U24" s="13">
        <f>'Formato 6 c)'!G31</f>
        <v>0</v>
      </c>
    </row>
    <row r="25" spans="1:21" x14ac:dyDescent="0.25">
      <c r="A25" t="str">
        <f t="shared" si="0"/>
        <v>6,3,1,3,5,0,0</v>
      </c>
      <c r="B25">
        <v>6</v>
      </c>
      <c r="C25">
        <v>3</v>
      </c>
      <c r="D25">
        <v>1</v>
      </c>
      <c r="E25">
        <v>3</v>
      </c>
      <c r="F25">
        <v>5</v>
      </c>
      <c r="K25" t="s">
        <v>3240</v>
      </c>
      <c r="P25" s="13">
        <f>'Formato 6 c)'!B32</f>
        <v>0</v>
      </c>
      <c r="Q25" s="13">
        <f>'Formato 6 c)'!C32</f>
        <v>0</v>
      </c>
      <c r="R25" s="13">
        <f>'Formato 6 c)'!D32</f>
        <v>0</v>
      </c>
      <c r="S25" s="13">
        <f>'Formato 6 c)'!E32</f>
        <v>0</v>
      </c>
      <c r="T25" s="13">
        <f>'Formato 6 c)'!F32</f>
        <v>0</v>
      </c>
      <c r="U25" s="13">
        <f>'Formato 6 c)'!G32</f>
        <v>0</v>
      </c>
    </row>
    <row r="26" spans="1:21" x14ac:dyDescent="0.25">
      <c r="A26" t="str">
        <f t="shared" si="0"/>
        <v>6,3,1,3,6,0,0</v>
      </c>
      <c r="B26">
        <v>6</v>
      </c>
      <c r="C26">
        <v>3</v>
      </c>
      <c r="D26">
        <v>1</v>
      </c>
      <c r="E26">
        <v>3</v>
      </c>
      <c r="F26">
        <v>6</v>
      </c>
      <c r="K26" t="s">
        <v>3241</v>
      </c>
      <c r="P26" s="13">
        <f>'Formato 6 c)'!B33</f>
        <v>0</v>
      </c>
      <c r="Q26" s="13">
        <f>'Formato 6 c)'!C33</f>
        <v>0</v>
      </c>
      <c r="R26" s="13">
        <f>'Formato 6 c)'!D33</f>
        <v>0</v>
      </c>
      <c r="S26" s="13">
        <f>'Formato 6 c)'!E33</f>
        <v>0</v>
      </c>
      <c r="T26" s="13">
        <f>'Formato 6 c)'!F33</f>
        <v>0</v>
      </c>
      <c r="U26" s="13">
        <f>'Formato 6 c)'!G33</f>
        <v>0</v>
      </c>
    </row>
    <row r="27" spans="1:21" x14ac:dyDescent="0.25">
      <c r="A27" t="str">
        <f t="shared" si="0"/>
        <v>6,3,1,3,7,0,0</v>
      </c>
      <c r="B27">
        <v>6</v>
      </c>
      <c r="C27">
        <v>3</v>
      </c>
      <c r="D27">
        <v>1</v>
      </c>
      <c r="E27">
        <v>3</v>
      </c>
      <c r="F27">
        <v>7</v>
      </c>
      <c r="K27" t="s">
        <v>3242</v>
      </c>
      <c r="P27" s="13">
        <f>'Formato 6 c)'!B34</f>
        <v>0</v>
      </c>
      <c r="Q27" s="13">
        <f>'Formato 6 c)'!C34</f>
        <v>0</v>
      </c>
      <c r="R27" s="13">
        <f>'Formato 6 c)'!D34</f>
        <v>0</v>
      </c>
      <c r="S27" s="13">
        <f>'Formato 6 c)'!E34</f>
        <v>0</v>
      </c>
      <c r="T27" s="13">
        <f>'Formato 6 c)'!F34</f>
        <v>0</v>
      </c>
      <c r="U27" s="13">
        <f>'Formato 6 c)'!G34</f>
        <v>0</v>
      </c>
    </row>
    <row r="28" spans="1:21" x14ac:dyDescent="0.25">
      <c r="A28" t="str">
        <f t="shared" si="0"/>
        <v>6,3,1,3,8,0,0</v>
      </c>
      <c r="B28">
        <v>6</v>
      </c>
      <c r="C28">
        <v>3</v>
      </c>
      <c r="D28">
        <v>1</v>
      </c>
      <c r="E28">
        <v>3</v>
      </c>
      <c r="F28">
        <v>8</v>
      </c>
      <c r="K28" t="s">
        <v>3243</v>
      </c>
      <c r="P28" s="13">
        <f>'Formato 6 c)'!B35</f>
        <v>0</v>
      </c>
      <c r="Q28" s="13">
        <f>'Formato 6 c)'!C35</f>
        <v>0</v>
      </c>
      <c r="R28" s="13">
        <f>'Formato 6 c)'!D35</f>
        <v>0</v>
      </c>
      <c r="S28" s="13">
        <f>'Formato 6 c)'!E35</f>
        <v>0</v>
      </c>
      <c r="T28" s="13">
        <f>'Formato 6 c)'!F35</f>
        <v>0</v>
      </c>
      <c r="U28" s="13">
        <f>'Formato 6 c)'!G35</f>
        <v>0</v>
      </c>
    </row>
    <row r="29" spans="1:21" x14ac:dyDescent="0.25">
      <c r="A29" t="str">
        <f t="shared" si="0"/>
        <v>6,3,1,3,9,0,0</v>
      </c>
      <c r="B29">
        <v>6</v>
      </c>
      <c r="C29">
        <v>3</v>
      </c>
      <c r="D29">
        <v>1</v>
      </c>
      <c r="E29">
        <v>3</v>
      </c>
      <c r="F29">
        <v>9</v>
      </c>
      <c r="K29" t="s">
        <v>3244</v>
      </c>
      <c r="P29" s="13">
        <f>'Formato 6 c)'!B36</f>
        <v>0</v>
      </c>
      <c r="Q29" s="13">
        <f>'Formato 6 c)'!C36</f>
        <v>0</v>
      </c>
      <c r="R29" s="13">
        <f>'Formato 6 c)'!D36</f>
        <v>0</v>
      </c>
      <c r="S29" s="13">
        <f>'Formato 6 c)'!E36</f>
        <v>0</v>
      </c>
      <c r="T29" s="13">
        <f>'Formato 6 c)'!F36</f>
        <v>0</v>
      </c>
      <c r="U29" s="13">
        <f>'Formato 6 c)'!G36</f>
        <v>0</v>
      </c>
    </row>
    <row r="30" spans="1:21" x14ac:dyDescent="0.25">
      <c r="A30" t="str">
        <f t="shared" si="0"/>
        <v>6,3,1,4,0,0,0</v>
      </c>
      <c r="B30">
        <v>6</v>
      </c>
      <c r="C30">
        <v>3</v>
      </c>
      <c r="D30">
        <v>1</v>
      </c>
      <c r="E30">
        <v>4</v>
      </c>
      <c r="J30" t="s">
        <v>3245</v>
      </c>
      <c r="P30" s="13">
        <f>'Formato 6 c)'!B37</f>
        <v>0</v>
      </c>
      <c r="Q30" s="13">
        <f>'Formato 6 c)'!C37</f>
        <v>0</v>
      </c>
      <c r="R30" s="13">
        <f>'Formato 6 c)'!D37</f>
        <v>0</v>
      </c>
      <c r="S30" s="13">
        <f>'Formato 6 c)'!E37</f>
        <v>0</v>
      </c>
      <c r="T30" s="13">
        <f>'Formato 6 c)'!F37</f>
        <v>0</v>
      </c>
      <c r="U30" s="13">
        <f>'Formato 6 c)'!G37</f>
        <v>0</v>
      </c>
    </row>
    <row r="31" spans="1:21" x14ac:dyDescent="0.25">
      <c r="A31" t="str">
        <f t="shared" si="0"/>
        <v>6,3,1,4,1,0,0</v>
      </c>
      <c r="B31">
        <v>6</v>
      </c>
      <c r="C31">
        <v>3</v>
      </c>
      <c r="D31">
        <v>1</v>
      </c>
      <c r="E31">
        <v>4</v>
      </c>
      <c r="F31">
        <v>1</v>
      </c>
      <c r="K31" t="s">
        <v>3246</v>
      </c>
      <c r="P31" s="13">
        <f>'Formato 6 c)'!B38</f>
        <v>0</v>
      </c>
      <c r="Q31" s="13">
        <f>'Formato 6 c)'!C38</f>
        <v>0</v>
      </c>
      <c r="R31" s="13">
        <f>'Formato 6 c)'!D38</f>
        <v>0</v>
      </c>
      <c r="S31" s="13">
        <f>'Formato 6 c)'!E38</f>
        <v>0</v>
      </c>
      <c r="T31" s="13">
        <f>'Formato 6 c)'!F38</f>
        <v>0</v>
      </c>
      <c r="U31" s="13">
        <f>'Formato 6 c)'!G38</f>
        <v>0</v>
      </c>
    </row>
    <row r="32" spans="1:21" x14ac:dyDescent="0.25">
      <c r="A32" t="str">
        <f t="shared" si="0"/>
        <v>6,3,1,4,2,0,0</v>
      </c>
      <c r="B32">
        <v>6</v>
      </c>
      <c r="C32">
        <v>3</v>
      </c>
      <c r="D32">
        <v>1</v>
      </c>
      <c r="E32">
        <v>4</v>
      </c>
      <c r="F32">
        <v>2</v>
      </c>
      <c r="K32" t="s">
        <v>3247</v>
      </c>
      <c r="P32" s="13">
        <f>'Formato 6 c)'!B39</f>
        <v>0</v>
      </c>
      <c r="Q32" s="13">
        <f>'Formato 6 c)'!C39</f>
        <v>0</v>
      </c>
      <c r="R32" s="13">
        <f>'Formato 6 c)'!D39</f>
        <v>0</v>
      </c>
      <c r="S32" s="13">
        <f>'Formato 6 c)'!E39</f>
        <v>0</v>
      </c>
      <c r="T32" s="13">
        <f>'Formato 6 c)'!F39</f>
        <v>0</v>
      </c>
      <c r="U32" s="13">
        <f>'Formato 6 c)'!G39</f>
        <v>0</v>
      </c>
    </row>
    <row r="33" spans="1:21" x14ac:dyDescent="0.25">
      <c r="A33" t="str">
        <f t="shared" si="0"/>
        <v>6,3,1,4,3,0,0</v>
      </c>
      <c r="B33">
        <v>6</v>
      </c>
      <c r="C33">
        <v>3</v>
      </c>
      <c r="D33">
        <v>1</v>
      </c>
      <c r="E33">
        <v>4</v>
      </c>
      <c r="F33">
        <v>3</v>
      </c>
      <c r="K33" t="s">
        <v>3248</v>
      </c>
      <c r="P33" s="13">
        <f>'Formato 6 c)'!B40</f>
        <v>0</v>
      </c>
      <c r="Q33" s="13">
        <f>'Formato 6 c)'!C40</f>
        <v>0</v>
      </c>
      <c r="R33" s="13">
        <f>'Formato 6 c)'!D40</f>
        <v>0</v>
      </c>
      <c r="S33" s="13">
        <f>'Formato 6 c)'!E40</f>
        <v>0</v>
      </c>
      <c r="T33" s="13">
        <f>'Formato 6 c)'!F40</f>
        <v>0</v>
      </c>
      <c r="U33" s="13">
        <f>'Formato 6 c)'!G40</f>
        <v>0</v>
      </c>
    </row>
    <row r="34" spans="1:21" x14ac:dyDescent="0.25">
      <c r="A34" t="str">
        <f t="shared" si="0"/>
        <v>6,3,1,4,4,0,0</v>
      </c>
      <c r="B34">
        <v>6</v>
      </c>
      <c r="C34">
        <v>3</v>
      </c>
      <c r="D34">
        <v>1</v>
      </c>
      <c r="E34">
        <v>4</v>
      </c>
      <c r="F34">
        <v>4</v>
      </c>
      <c r="K34" t="s">
        <v>3249</v>
      </c>
      <c r="P34" s="13">
        <f>'Formato 6 c)'!B41</f>
        <v>0</v>
      </c>
      <c r="Q34" s="13">
        <f>'Formato 6 c)'!C41</f>
        <v>0</v>
      </c>
      <c r="R34" s="13">
        <f>'Formato 6 c)'!D41</f>
        <v>0</v>
      </c>
      <c r="S34" s="13">
        <f>'Formato 6 c)'!E41</f>
        <v>0</v>
      </c>
      <c r="T34" s="13">
        <f>'Formato 6 c)'!F41</f>
        <v>0</v>
      </c>
      <c r="U34" s="13">
        <f>'Formato 6 c)'!G41</f>
        <v>0</v>
      </c>
    </row>
    <row r="35" spans="1:21" x14ac:dyDescent="0.25">
      <c r="A35" t="str">
        <f t="shared" si="0"/>
        <v>6,3,2,0,0,0,0</v>
      </c>
      <c r="B35">
        <v>6</v>
      </c>
      <c r="C35">
        <v>3</v>
      </c>
      <c r="D35">
        <v>2</v>
      </c>
      <c r="I35" t="s">
        <v>712</v>
      </c>
      <c r="P35" s="13">
        <f>'Formato 6 c)'!B43</f>
        <v>117162740.00000001</v>
      </c>
      <c r="Q35" s="13">
        <f>'Formato 6 c)'!C43</f>
        <v>0</v>
      </c>
      <c r="R35" s="13">
        <f>'Formato 6 c)'!D43</f>
        <v>117162740.00000001</v>
      </c>
      <c r="S35" s="13">
        <f>'Formato 6 c)'!E43</f>
        <v>24293940.260000002</v>
      </c>
      <c r="T35" s="13">
        <f>'Formato 6 c)'!F43</f>
        <v>24293940.260000002</v>
      </c>
      <c r="U35" s="13">
        <f>'Formato 6 c)'!G43</f>
        <v>92868799.74000001</v>
      </c>
    </row>
    <row r="36" spans="1:21" x14ac:dyDescent="0.25">
      <c r="A36" t="str">
        <f t="shared" si="0"/>
        <v>6,3,2,1,0,0,0</v>
      </c>
      <c r="B36">
        <v>6</v>
      </c>
      <c r="C36">
        <v>3</v>
      </c>
      <c r="D36">
        <v>2</v>
      </c>
      <c r="E36">
        <v>1</v>
      </c>
      <c r="J36" t="s">
        <v>3220</v>
      </c>
      <c r="P36" s="13">
        <f>'Formato 6 c)'!B44</f>
        <v>117162740.00000001</v>
      </c>
      <c r="Q36" s="13">
        <f>'Formato 6 c)'!C44</f>
        <v>0</v>
      </c>
      <c r="R36" s="13">
        <f>'Formato 6 c)'!D44</f>
        <v>117162740.00000001</v>
      </c>
      <c r="S36" s="13">
        <f>'Formato 6 c)'!E44</f>
        <v>24293940.260000002</v>
      </c>
      <c r="T36" s="13">
        <f>'Formato 6 c)'!F44</f>
        <v>24293940.260000002</v>
      </c>
      <c r="U36" s="13">
        <f>'Formato 6 c)'!G44</f>
        <v>92868799.74000001</v>
      </c>
    </row>
    <row r="37" spans="1:21" x14ac:dyDescent="0.25">
      <c r="A37" t="str">
        <f t="shared" si="0"/>
        <v>6,3,2,1,1,0,0</v>
      </c>
      <c r="B37">
        <v>6</v>
      </c>
      <c r="C37">
        <v>3</v>
      </c>
      <c r="D37">
        <v>2</v>
      </c>
      <c r="E37">
        <v>1</v>
      </c>
      <c r="F37">
        <v>1</v>
      </c>
      <c r="K37" t="s">
        <v>3221</v>
      </c>
      <c r="P37" s="13">
        <f>'Formato 6 c)'!B45</f>
        <v>0</v>
      </c>
      <c r="Q37" s="13">
        <f>'Formato 6 c)'!C45</f>
        <v>0</v>
      </c>
      <c r="R37" s="13">
        <f>'Formato 6 c)'!D45</f>
        <v>0</v>
      </c>
      <c r="S37" s="13">
        <f>'Formato 6 c)'!E45</f>
        <v>0</v>
      </c>
      <c r="T37" s="13">
        <f>'Formato 6 c)'!F45</f>
        <v>0</v>
      </c>
      <c r="U37" s="13">
        <f>'Formato 6 c)'!G45</f>
        <v>0</v>
      </c>
    </row>
    <row r="38" spans="1:21" x14ac:dyDescent="0.25">
      <c r="A38" t="str">
        <f t="shared" si="0"/>
        <v>6,3,2,1,2,0,0</v>
      </c>
      <c r="B38">
        <v>6</v>
      </c>
      <c r="C38">
        <v>3</v>
      </c>
      <c r="D38">
        <v>2</v>
      </c>
      <c r="E38">
        <v>1</v>
      </c>
      <c r="F38">
        <v>2</v>
      </c>
      <c r="K38" t="s">
        <v>3222</v>
      </c>
      <c r="P38" s="13">
        <f>'Formato 6 c)'!B46</f>
        <v>0</v>
      </c>
      <c r="Q38" s="13">
        <f>'Formato 6 c)'!C46</f>
        <v>0</v>
      </c>
      <c r="R38" s="13">
        <f>'Formato 6 c)'!D46</f>
        <v>0</v>
      </c>
      <c r="S38" s="13">
        <f>'Formato 6 c)'!E46</f>
        <v>0</v>
      </c>
      <c r="T38" s="13">
        <f>'Formato 6 c)'!F46</f>
        <v>0</v>
      </c>
      <c r="U38" s="13">
        <f>'Formato 6 c)'!G46</f>
        <v>0</v>
      </c>
    </row>
    <row r="39" spans="1:21" x14ac:dyDescent="0.25">
      <c r="A39" t="str">
        <f t="shared" si="0"/>
        <v>6,3,2,1,3,0,0</v>
      </c>
      <c r="B39">
        <v>6</v>
      </c>
      <c r="C39">
        <v>3</v>
      </c>
      <c r="D39">
        <v>2</v>
      </c>
      <c r="E39">
        <v>1</v>
      </c>
      <c r="F39">
        <v>3</v>
      </c>
      <c r="K39" t="s">
        <v>3223</v>
      </c>
      <c r="P39" s="13">
        <f>'Formato 6 c)'!B47</f>
        <v>0</v>
      </c>
      <c r="Q39" s="13">
        <f>'Formato 6 c)'!C47</f>
        <v>0</v>
      </c>
      <c r="R39" s="13">
        <f>'Formato 6 c)'!D47</f>
        <v>0</v>
      </c>
      <c r="S39" s="13">
        <f>'Formato 6 c)'!E47</f>
        <v>0</v>
      </c>
      <c r="T39" s="13">
        <f>'Formato 6 c)'!F47</f>
        <v>0</v>
      </c>
      <c r="U39" s="13">
        <f>'Formato 6 c)'!G47</f>
        <v>0</v>
      </c>
    </row>
    <row r="40" spans="1:21" x14ac:dyDescent="0.25">
      <c r="A40" t="str">
        <f t="shared" si="0"/>
        <v>6,3,2,1,4,0,0</v>
      </c>
      <c r="B40">
        <v>6</v>
      </c>
      <c r="C40">
        <v>3</v>
      </c>
      <c r="D40">
        <v>2</v>
      </c>
      <c r="E40">
        <v>1</v>
      </c>
      <c r="F40">
        <v>4</v>
      </c>
      <c r="K40" t="s">
        <v>3224</v>
      </c>
      <c r="P40" s="13">
        <f>'Formato 6 c)'!B48</f>
        <v>0</v>
      </c>
      <c r="Q40" s="13">
        <f>'Formato 6 c)'!C48</f>
        <v>0</v>
      </c>
      <c r="R40" s="13">
        <f>'Formato 6 c)'!D48</f>
        <v>0</v>
      </c>
      <c r="S40" s="13">
        <f>'Formato 6 c)'!E48</f>
        <v>0</v>
      </c>
      <c r="T40" s="13">
        <f>'Formato 6 c)'!F48</f>
        <v>0</v>
      </c>
      <c r="U40" s="13">
        <f>'Formato 6 c)'!G48</f>
        <v>0</v>
      </c>
    </row>
    <row r="41" spans="1:21" x14ac:dyDescent="0.25">
      <c r="A41" t="str">
        <f t="shared" si="0"/>
        <v>6,3,2,1,5,0,0</v>
      </c>
      <c r="B41">
        <v>6</v>
      </c>
      <c r="C41">
        <v>3</v>
      </c>
      <c r="D41">
        <v>2</v>
      </c>
      <c r="E41">
        <v>1</v>
      </c>
      <c r="F41">
        <v>5</v>
      </c>
      <c r="K41" t="s">
        <v>3225</v>
      </c>
      <c r="P41" s="13">
        <f>'Formato 6 c)'!B49</f>
        <v>0</v>
      </c>
      <c r="Q41" s="13">
        <f>'Formato 6 c)'!C49</f>
        <v>0</v>
      </c>
      <c r="R41" s="13">
        <f>'Formato 6 c)'!D49</f>
        <v>0</v>
      </c>
      <c r="S41" s="13">
        <f>'Formato 6 c)'!E49</f>
        <v>0</v>
      </c>
      <c r="T41" s="13">
        <f>'Formato 6 c)'!F49</f>
        <v>0</v>
      </c>
      <c r="U41" s="13">
        <f>'Formato 6 c)'!G49</f>
        <v>0</v>
      </c>
    </row>
    <row r="42" spans="1:21" x14ac:dyDescent="0.25">
      <c r="A42" t="str">
        <f t="shared" si="0"/>
        <v>6,3,2,1,6,0,0</v>
      </c>
      <c r="B42">
        <v>6</v>
      </c>
      <c r="C42">
        <v>3</v>
      </c>
      <c r="D42">
        <v>2</v>
      </c>
      <c r="E42">
        <v>1</v>
      </c>
      <c r="F42">
        <v>6</v>
      </c>
      <c r="K42" t="s">
        <v>3226</v>
      </c>
      <c r="P42" s="13">
        <f>'Formato 6 c)'!B50</f>
        <v>0</v>
      </c>
      <c r="Q42" s="13">
        <f>'Formato 6 c)'!C50</f>
        <v>0</v>
      </c>
      <c r="R42" s="13">
        <f>'Formato 6 c)'!D50</f>
        <v>0</v>
      </c>
      <c r="S42" s="13">
        <f>'Formato 6 c)'!E50</f>
        <v>0</v>
      </c>
      <c r="T42" s="13">
        <f>'Formato 6 c)'!F50</f>
        <v>0</v>
      </c>
      <c r="U42" s="13">
        <f>'Formato 6 c)'!G50</f>
        <v>0</v>
      </c>
    </row>
    <row r="43" spans="1:21" x14ac:dyDescent="0.25">
      <c r="A43" t="str">
        <f t="shared" si="0"/>
        <v>6,3,2,1,7,0,0</v>
      </c>
      <c r="B43">
        <v>6</v>
      </c>
      <c r="C43">
        <v>3</v>
      </c>
      <c r="D43">
        <v>2</v>
      </c>
      <c r="E43">
        <v>1</v>
      </c>
      <c r="F43">
        <v>7</v>
      </c>
      <c r="K43" t="s">
        <v>3227</v>
      </c>
      <c r="P43" s="13">
        <f>'Formato 6 c)'!B51</f>
        <v>117162740.00000001</v>
      </c>
      <c r="Q43" s="13">
        <f>'Formato 6 c)'!C51</f>
        <v>0</v>
      </c>
      <c r="R43" s="13">
        <f>'Formato 6 c)'!D51</f>
        <v>117162740.00000001</v>
      </c>
      <c r="S43" s="13">
        <f>'Formato 6 c)'!E51</f>
        <v>24293940.260000002</v>
      </c>
      <c r="T43" s="13">
        <f>'Formato 6 c)'!F51</f>
        <v>24293940.260000002</v>
      </c>
      <c r="U43" s="13">
        <f>'Formato 6 c)'!G51</f>
        <v>92868799.74000001</v>
      </c>
    </row>
    <row r="44" spans="1:21" x14ac:dyDescent="0.25">
      <c r="A44" t="str">
        <f t="shared" si="0"/>
        <v>6,3,2,1,8,0,0</v>
      </c>
      <c r="B44">
        <v>6</v>
      </c>
      <c r="C44">
        <v>3</v>
      </c>
      <c r="D44">
        <v>2</v>
      </c>
      <c r="E44">
        <v>1</v>
      </c>
      <c r="F44">
        <v>8</v>
      </c>
      <c r="K44" t="s">
        <v>3177</v>
      </c>
      <c r="P44" s="13">
        <f>'Formato 6 c)'!B52</f>
        <v>0</v>
      </c>
      <c r="Q44" s="13">
        <f>'Formato 6 c)'!C52</f>
        <v>0</v>
      </c>
      <c r="R44" s="13">
        <f>'Formato 6 c)'!D52</f>
        <v>0</v>
      </c>
      <c r="S44" s="13">
        <f>'Formato 6 c)'!E52</f>
        <v>0</v>
      </c>
      <c r="T44" s="13">
        <f>'Formato 6 c)'!F52</f>
        <v>0</v>
      </c>
      <c r="U44" s="13">
        <f>'Formato 6 c)'!G52</f>
        <v>0</v>
      </c>
    </row>
    <row r="45" spans="1:21" x14ac:dyDescent="0.25">
      <c r="A45" t="str">
        <f t="shared" si="0"/>
        <v>6,3,2,2,0,0,0</v>
      </c>
      <c r="B45">
        <v>6</v>
      </c>
      <c r="C45">
        <v>3</v>
      </c>
      <c r="D45">
        <v>2</v>
      </c>
      <c r="E45">
        <v>2</v>
      </c>
      <c r="J45" t="s">
        <v>3228</v>
      </c>
      <c r="P45" s="13">
        <f>'Formato 6 c)'!B53</f>
        <v>0</v>
      </c>
      <c r="Q45" s="13">
        <f>'Formato 6 c)'!C53</f>
        <v>0</v>
      </c>
      <c r="R45" s="13">
        <f>'Formato 6 c)'!D53</f>
        <v>0</v>
      </c>
      <c r="S45" s="13">
        <f>'Formato 6 c)'!E53</f>
        <v>0</v>
      </c>
      <c r="T45" s="13">
        <f>'Formato 6 c)'!F53</f>
        <v>0</v>
      </c>
      <c r="U45" s="13">
        <f>'Formato 6 c)'!G53</f>
        <v>0</v>
      </c>
    </row>
    <row r="46" spans="1:21" x14ac:dyDescent="0.25">
      <c r="A46" t="str">
        <f t="shared" si="0"/>
        <v>6,3,2,2,1,0,0</v>
      </c>
      <c r="B46">
        <v>6</v>
      </c>
      <c r="C46">
        <v>3</v>
      </c>
      <c r="D46">
        <v>2</v>
      </c>
      <c r="E46">
        <v>2</v>
      </c>
      <c r="F46">
        <v>1</v>
      </c>
      <c r="K46" t="s">
        <v>3229</v>
      </c>
      <c r="P46" s="13">
        <f>'Formato 6 c)'!B54</f>
        <v>0</v>
      </c>
      <c r="Q46" s="13">
        <f>'Formato 6 c)'!C54</f>
        <v>0</v>
      </c>
      <c r="R46" s="13">
        <f>'Formato 6 c)'!D54</f>
        <v>0</v>
      </c>
      <c r="S46" s="13">
        <f>'Formato 6 c)'!E54</f>
        <v>0</v>
      </c>
      <c r="T46" s="13">
        <f>'Formato 6 c)'!F54</f>
        <v>0</v>
      </c>
      <c r="U46" s="13">
        <f>'Formato 6 c)'!G54</f>
        <v>0</v>
      </c>
    </row>
    <row r="47" spans="1:21" x14ac:dyDescent="0.25">
      <c r="A47" t="str">
        <f t="shared" si="0"/>
        <v>6,3,2,2,2,0,0</v>
      </c>
      <c r="B47">
        <v>6</v>
      </c>
      <c r="C47">
        <v>3</v>
      </c>
      <c r="D47">
        <v>2</v>
      </c>
      <c r="E47">
        <v>2</v>
      </c>
      <c r="F47">
        <v>2</v>
      </c>
      <c r="K47" t="s">
        <v>3230</v>
      </c>
      <c r="P47" s="13">
        <f>'Formato 6 c)'!B55</f>
        <v>0</v>
      </c>
      <c r="Q47" s="13">
        <f>'Formato 6 c)'!C55</f>
        <v>0</v>
      </c>
      <c r="R47" s="13">
        <f>'Formato 6 c)'!D55</f>
        <v>0</v>
      </c>
      <c r="S47" s="13">
        <f>'Formato 6 c)'!E55</f>
        <v>0</v>
      </c>
      <c r="T47" s="13">
        <f>'Formato 6 c)'!F55</f>
        <v>0</v>
      </c>
      <c r="U47" s="13">
        <f>'Formato 6 c)'!G55</f>
        <v>0</v>
      </c>
    </row>
    <row r="48" spans="1:21" x14ac:dyDescent="0.25">
      <c r="A48" t="str">
        <f t="shared" si="0"/>
        <v>6,3,2,2,3,0,0</v>
      </c>
      <c r="B48">
        <v>6</v>
      </c>
      <c r="C48">
        <v>3</v>
      </c>
      <c r="D48">
        <v>2</v>
      </c>
      <c r="E48">
        <v>2</v>
      </c>
      <c r="F48">
        <v>3</v>
      </c>
      <c r="K48" t="s">
        <v>498</v>
      </c>
      <c r="P48" s="13">
        <f>'Formato 6 c)'!B56</f>
        <v>0</v>
      </c>
      <c r="Q48" s="13">
        <f>'Formato 6 c)'!C56</f>
        <v>0</v>
      </c>
      <c r="R48" s="13">
        <f>'Formato 6 c)'!D56</f>
        <v>0</v>
      </c>
      <c r="S48" s="13">
        <f>'Formato 6 c)'!E56</f>
        <v>0</v>
      </c>
      <c r="T48" s="13">
        <f>'Formato 6 c)'!F56</f>
        <v>0</v>
      </c>
      <c r="U48" s="13">
        <f>'Formato 6 c)'!G56</f>
        <v>0</v>
      </c>
    </row>
    <row r="49" spans="1:21" x14ac:dyDescent="0.25">
      <c r="A49" t="str">
        <f t="shared" si="0"/>
        <v>6,3,2,2,4,0,0</v>
      </c>
      <c r="B49">
        <v>6</v>
      </c>
      <c r="C49">
        <v>3</v>
      </c>
      <c r="D49">
        <v>2</v>
      </c>
      <c r="E49">
        <v>2</v>
      </c>
      <c r="F49">
        <v>4</v>
      </c>
      <c r="K49" t="s">
        <v>3231</v>
      </c>
      <c r="P49" s="13">
        <f>'Formato 6 c)'!B57</f>
        <v>0</v>
      </c>
      <c r="Q49" s="13">
        <f>'Formato 6 c)'!C57</f>
        <v>0</v>
      </c>
      <c r="R49" s="13">
        <f>'Formato 6 c)'!D57</f>
        <v>0</v>
      </c>
      <c r="S49" s="13">
        <f>'Formato 6 c)'!E57</f>
        <v>0</v>
      </c>
      <c r="T49" s="13">
        <f>'Formato 6 c)'!F57</f>
        <v>0</v>
      </c>
      <c r="U49" s="13">
        <f>'Formato 6 c)'!G57</f>
        <v>0</v>
      </c>
    </row>
    <row r="50" spans="1:21" x14ac:dyDescent="0.25">
      <c r="A50" t="str">
        <f t="shared" si="0"/>
        <v>6,3,2,2,5,0,0</v>
      </c>
      <c r="B50">
        <v>6</v>
      </c>
      <c r="C50">
        <v>3</v>
      </c>
      <c r="D50">
        <v>2</v>
      </c>
      <c r="E50">
        <v>2</v>
      </c>
      <c r="F50">
        <v>5</v>
      </c>
      <c r="K50" t="s">
        <v>3232</v>
      </c>
      <c r="P50" s="13">
        <f>'Formato 6 c)'!B58</f>
        <v>0</v>
      </c>
      <c r="Q50" s="13">
        <f>'Formato 6 c)'!C58</f>
        <v>0</v>
      </c>
      <c r="R50" s="13">
        <f>'Formato 6 c)'!D58</f>
        <v>0</v>
      </c>
      <c r="S50" s="13">
        <f>'Formato 6 c)'!E58</f>
        <v>0</v>
      </c>
      <c r="T50" s="13">
        <f>'Formato 6 c)'!F58</f>
        <v>0</v>
      </c>
      <c r="U50" s="13">
        <f>'Formato 6 c)'!G58</f>
        <v>0</v>
      </c>
    </row>
    <row r="51" spans="1:21" x14ac:dyDescent="0.25">
      <c r="A51" t="str">
        <f t="shared" si="0"/>
        <v>6,3,2,2,6,0,0</v>
      </c>
      <c r="B51">
        <v>6</v>
      </c>
      <c r="C51">
        <v>3</v>
      </c>
      <c r="D51">
        <v>2</v>
      </c>
      <c r="E51">
        <v>2</v>
      </c>
      <c r="F51">
        <v>6</v>
      </c>
      <c r="K51" t="s">
        <v>3233</v>
      </c>
      <c r="P51" s="13">
        <f>'Formato 6 c)'!B59</f>
        <v>0</v>
      </c>
      <c r="Q51" s="13">
        <f>'Formato 6 c)'!C59</f>
        <v>0</v>
      </c>
      <c r="R51" s="13">
        <f>'Formato 6 c)'!D59</f>
        <v>0</v>
      </c>
      <c r="S51" s="13">
        <f>'Formato 6 c)'!E59</f>
        <v>0</v>
      </c>
      <c r="T51" s="13">
        <f>'Formato 6 c)'!F59</f>
        <v>0</v>
      </c>
      <c r="U51" s="13">
        <f>'Formato 6 c)'!G59</f>
        <v>0</v>
      </c>
    </row>
    <row r="52" spans="1:21" x14ac:dyDescent="0.25">
      <c r="A52" t="str">
        <f t="shared" si="0"/>
        <v>6,3,2,2,7,0,0</v>
      </c>
      <c r="B52">
        <v>6</v>
      </c>
      <c r="C52">
        <v>3</v>
      </c>
      <c r="D52">
        <v>2</v>
      </c>
      <c r="E52">
        <v>2</v>
      </c>
      <c r="F52">
        <v>7</v>
      </c>
      <c r="K52" t="s">
        <v>3234</v>
      </c>
      <c r="P52" s="13">
        <f>'Formato 6 c)'!B60</f>
        <v>0</v>
      </c>
      <c r="Q52" s="13">
        <f>'Formato 6 c)'!C60</f>
        <v>0</v>
      </c>
      <c r="R52" s="13">
        <f>'Formato 6 c)'!D60</f>
        <v>0</v>
      </c>
      <c r="S52" s="13">
        <f>'Formato 6 c)'!E60</f>
        <v>0</v>
      </c>
      <c r="T52" s="13">
        <f>'Formato 6 c)'!F60</f>
        <v>0</v>
      </c>
      <c r="U52" s="13">
        <f>'Formato 6 c)'!G60</f>
        <v>0</v>
      </c>
    </row>
    <row r="53" spans="1:21" x14ac:dyDescent="0.25">
      <c r="A53" t="str">
        <f t="shared" si="0"/>
        <v>6,3,2,3,0,0,0</v>
      </c>
      <c r="B53">
        <v>6</v>
      </c>
      <c r="C53">
        <v>3</v>
      </c>
      <c r="D53">
        <v>2</v>
      </c>
      <c r="E53">
        <v>3</v>
      </c>
      <c r="J53" t="s">
        <v>3235</v>
      </c>
      <c r="P53" s="13">
        <f>'Formato 6 c)'!B61</f>
        <v>0</v>
      </c>
      <c r="Q53" s="13">
        <f>'Formato 6 c)'!C61</f>
        <v>0</v>
      </c>
      <c r="R53" s="13">
        <f>'Formato 6 c)'!D61</f>
        <v>0</v>
      </c>
      <c r="S53" s="13">
        <f>'Formato 6 c)'!E61</f>
        <v>0</v>
      </c>
      <c r="T53" s="13">
        <f>'Formato 6 c)'!F61</f>
        <v>0</v>
      </c>
      <c r="U53" s="13">
        <f>'Formato 6 c)'!G61</f>
        <v>0</v>
      </c>
    </row>
    <row r="54" spans="1:21" x14ac:dyDescent="0.25">
      <c r="A54" t="str">
        <f t="shared" si="0"/>
        <v>6,3,2,3,1,0,0</v>
      </c>
      <c r="B54">
        <v>6</v>
      </c>
      <c r="C54">
        <v>3</v>
      </c>
      <c r="D54">
        <v>2</v>
      </c>
      <c r="E54">
        <v>3</v>
      </c>
      <c r="F54">
        <v>1</v>
      </c>
      <c r="K54" t="s">
        <v>3236</v>
      </c>
      <c r="P54" s="13">
        <f>'Formato 6 c)'!B62</f>
        <v>0</v>
      </c>
      <c r="Q54" s="13">
        <f>'Formato 6 c)'!C62</f>
        <v>0</v>
      </c>
      <c r="R54" s="13">
        <f>'Formato 6 c)'!D62</f>
        <v>0</v>
      </c>
      <c r="S54" s="13">
        <f>'Formato 6 c)'!E62</f>
        <v>0</v>
      </c>
      <c r="T54" s="13">
        <f>'Formato 6 c)'!F62</f>
        <v>0</v>
      </c>
      <c r="U54" s="13">
        <f>'Formato 6 c)'!G62</f>
        <v>0</v>
      </c>
    </row>
    <row r="55" spans="1:21" x14ac:dyDescent="0.25">
      <c r="A55" t="str">
        <f t="shared" si="0"/>
        <v>6,3,2,3,2,0,0</v>
      </c>
      <c r="B55">
        <v>6</v>
      </c>
      <c r="C55">
        <v>3</v>
      </c>
      <c r="D55">
        <v>2</v>
      </c>
      <c r="E55">
        <v>3</v>
      </c>
      <c r="F55">
        <v>2</v>
      </c>
      <c r="K55" t="s">
        <v>3237</v>
      </c>
      <c r="P55" s="13">
        <f>'Formato 6 c)'!B63</f>
        <v>0</v>
      </c>
      <c r="Q55" s="13">
        <f>'Formato 6 c)'!C63</f>
        <v>0</v>
      </c>
      <c r="R55" s="13">
        <f>'Formato 6 c)'!D63</f>
        <v>0</v>
      </c>
      <c r="S55" s="13">
        <f>'Formato 6 c)'!E63</f>
        <v>0</v>
      </c>
      <c r="T55" s="13">
        <f>'Formato 6 c)'!F63</f>
        <v>0</v>
      </c>
      <c r="U55" s="13">
        <f>'Formato 6 c)'!G63</f>
        <v>0</v>
      </c>
    </row>
    <row r="56" spans="1:21" x14ac:dyDescent="0.25">
      <c r="A56" t="str">
        <f t="shared" si="0"/>
        <v>6,3,2,3,3,0,0</v>
      </c>
      <c r="B56">
        <v>6</v>
      </c>
      <c r="C56">
        <v>3</v>
      </c>
      <c r="D56">
        <v>2</v>
      </c>
      <c r="E56">
        <v>3</v>
      </c>
      <c r="F56">
        <v>3</v>
      </c>
      <c r="K56" t="s">
        <v>3238</v>
      </c>
      <c r="P56" s="13">
        <f>'Formato 6 c)'!B64</f>
        <v>0</v>
      </c>
      <c r="Q56" s="13">
        <f>'Formato 6 c)'!C64</f>
        <v>0</v>
      </c>
      <c r="R56" s="13">
        <f>'Formato 6 c)'!D64</f>
        <v>0</v>
      </c>
      <c r="S56" s="13">
        <f>'Formato 6 c)'!E64</f>
        <v>0</v>
      </c>
      <c r="T56" s="13">
        <f>'Formato 6 c)'!F64</f>
        <v>0</v>
      </c>
      <c r="U56" s="13">
        <f>'Formato 6 c)'!G64</f>
        <v>0</v>
      </c>
    </row>
    <row r="57" spans="1:21" x14ac:dyDescent="0.25">
      <c r="A57" t="str">
        <f t="shared" si="0"/>
        <v>6,3,2,3,4,0,0</v>
      </c>
      <c r="B57">
        <v>6</v>
      </c>
      <c r="C57">
        <v>3</v>
      </c>
      <c r="D57">
        <v>2</v>
      </c>
      <c r="E57">
        <v>3</v>
      </c>
      <c r="F57">
        <v>4</v>
      </c>
      <c r="K57" t="s">
        <v>3239</v>
      </c>
      <c r="P57" s="13">
        <f>'Formato 6 c)'!B65</f>
        <v>0</v>
      </c>
      <c r="Q57" s="13">
        <f>'Formato 6 c)'!C65</f>
        <v>0</v>
      </c>
      <c r="R57" s="13">
        <f>'Formato 6 c)'!D65</f>
        <v>0</v>
      </c>
      <c r="S57" s="13">
        <f>'Formato 6 c)'!E65</f>
        <v>0</v>
      </c>
      <c r="T57" s="13">
        <f>'Formato 6 c)'!F65</f>
        <v>0</v>
      </c>
      <c r="U57" s="13">
        <f>'Formato 6 c)'!G65</f>
        <v>0</v>
      </c>
    </row>
    <row r="58" spans="1:21" x14ac:dyDescent="0.25">
      <c r="A58" t="str">
        <f t="shared" si="0"/>
        <v>6,3,2,3,5,0,0</v>
      </c>
      <c r="B58">
        <v>6</v>
      </c>
      <c r="C58">
        <v>3</v>
      </c>
      <c r="D58">
        <v>2</v>
      </c>
      <c r="E58">
        <v>3</v>
      </c>
      <c r="F58">
        <v>5</v>
      </c>
      <c r="K58" t="s">
        <v>3240</v>
      </c>
      <c r="P58" s="13">
        <f>'Formato 6 c)'!B66</f>
        <v>0</v>
      </c>
      <c r="Q58" s="13">
        <f>'Formato 6 c)'!C66</f>
        <v>0</v>
      </c>
      <c r="R58" s="13">
        <f>'Formato 6 c)'!D66</f>
        <v>0</v>
      </c>
      <c r="S58" s="13">
        <f>'Formato 6 c)'!E66</f>
        <v>0</v>
      </c>
      <c r="T58" s="13">
        <f>'Formato 6 c)'!F66</f>
        <v>0</v>
      </c>
      <c r="U58" s="13">
        <f>'Formato 6 c)'!G66</f>
        <v>0</v>
      </c>
    </row>
    <row r="59" spans="1:21" x14ac:dyDescent="0.25">
      <c r="A59" t="str">
        <f t="shared" si="0"/>
        <v>6,3,2,3,6,0,0</v>
      </c>
      <c r="B59">
        <v>6</v>
      </c>
      <c r="C59">
        <v>3</v>
      </c>
      <c r="D59">
        <v>2</v>
      </c>
      <c r="E59">
        <v>3</v>
      </c>
      <c r="F59">
        <v>6</v>
      </c>
      <c r="K59" t="s">
        <v>3241</v>
      </c>
      <c r="P59" s="13">
        <f>'Formato 6 c)'!B67</f>
        <v>0</v>
      </c>
      <c r="Q59" s="13">
        <f>'Formato 6 c)'!C67</f>
        <v>0</v>
      </c>
      <c r="R59" s="13">
        <f>'Formato 6 c)'!D67</f>
        <v>0</v>
      </c>
      <c r="S59" s="13">
        <f>'Formato 6 c)'!E67</f>
        <v>0</v>
      </c>
      <c r="T59" s="13">
        <f>'Formato 6 c)'!F67</f>
        <v>0</v>
      </c>
      <c r="U59" s="13">
        <f>'Formato 6 c)'!G67</f>
        <v>0</v>
      </c>
    </row>
    <row r="60" spans="1:21" x14ac:dyDescent="0.25">
      <c r="A60" t="str">
        <f t="shared" si="0"/>
        <v>6,3,2,3,7,0,0</v>
      </c>
      <c r="B60">
        <v>6</v>
      </c>
      <c r="C60">
        <v>3</v>
      </c>
      <c r="D60">
        <v>2</v>
      </c>
      <c r="E60">
        <v>3</v>
      </c>
      <c r="F60">
        <v>7</v>
      </c>
      <c r="K60" t="s">
        <v>3242</v>
      </c>
      <c r="P60" s="13">
        <f>'Formato 6 c)'!B68</f>
        <v>0</v>
      </c>
      <c r="Q60" s="13">
        <f>'Formato 6 c)'!C68</f>
        <v>0</v>
      </c>
      <c r="R60" s="13">
        <f>'Formato 6 c)'!D68</f>
        <v>0</v>
      </c>
      <c r="S60" s="13">
        <f>'Formato 6 c)'!E68</f>
        <v>0</v>
      </c>
      <c r="T60" s="13">
        <f>'Formato 6 c)'!F68</f>
        <v>0</v>
      </c>
      <c r="U60" s="13">
        <f>'Formato 6 c)'!G68</f>
        <v>0</v>
      </c>
    </row>
    <row r="61" spans="1:21" x14ac:dyDescent="0.25">
      <c r="A61" t="str">
        <f t="shared" si="0"/>
        <v>6,3,2,3,8,0,0</v>
      </c>
      <c r="B61">
        <v>6</v>
      </c>
      <c r="C61">
        <v>3</v>
      </c>
      <c r="D61">
        <v>2</v>
      </c>
      <c r="E61">
        <v>3</v>
      </c>
      <c r="F61">
        <v>8</v>
      </c>
      <c r="K61" t="s">
        <v>3243</v>
      </c>
      <c r="P61" s="13">
        <f>'Formato 6 c)'!B69</f>
        <v>0</v>
      </c>
      <c r="Q61" s="13">
        <f>'Formato 6 c)'!C69</f>
        <v>0</v>
      </c>
      <c r="R61" s="13">
        <f>'Formato 6 c)'!D69</f>
        <v>0</v>
      </c>
      <c r="S61" s="13">
        <f>'Formato 6 c)'!E69</f>
        <v>0</v>
      </c>
      <c r="T61" s="13">
        <f>'Formato 6 c)'!F69</f>
        <v>0</v>
      </c>
      <c r="U61" s="13">
        <f>'Formato 6 c)'!G69</f>
        <v>0</v>
      </c>
    </row>
    <row r="62" spans="1:21" x14ac:dyDescent="0.25">
      <c r="A62" t="str">
        <f t="shared" si="0"/>
        <v>6,3,2,3,9,0,0</v>
      </c>
      <c r="B62">
        <v>6</v>
      </c>
      <c r="C62">
        <v>3</v>
      </c>
      <c r="D62">
        <v>2</v>
      </c>
      <c r="E62">
        <v>3</v>
      </c>
      <c r="F62">
        <v>9</v>
      </c>
      <c r="K62" t="s">
        <v>3244</v>
      </c>
      <c r="P62" s="13">
        <f>'Formato 6 c)'!B70</f>
        <v>0</v>
      </c>
      <c r="Q62" s="13">
        <f>'Formato 6 c)'!C70</f>
        <v>0</v>
      </c>
      <c r="R62" s="13">
        <f>'Formato 6 c)'!D70</f>
        <v>0</v>
      </c>
      <c r="S62" s="13">
        <f>'Formato 6 c)'!E70</f>
        <v>0</v>
      </c>
      <c r="T62" s="13">
        <f>'Formato 6 c)'!F70</f>
        <v>0</v>
      </c>
      <c r="U62" s="13">
        <f>'Formato 6 c)'!G70</f>
        <v>0</v>
      </c>
    </row>
    <row r="63" spans="1:21" x14ac:dyDescent="0.25">
      <c r="A63" t="str">
        <f t="shared" si="0"/>
        <v>6,3,2,4,0,0,0</v>
      </c>
      <c r="B63">
        <v>6</v>
      </c>
      <c r="C63">
        <v>3</v>
      </c>
      <c r="D63">
        <v>2</v>
      </c>
      <c r="E63">
        <v>4</v>
      </c>
      <c r="J63" t="s">
        <v>3250</v>
      </c>
      <c r="P63" s="13">
        <f>'Formato 6 c)'!B71</f>
        <v>0</v>
      </c>
      <c r="Q63" s="13">
        <f>'Formato 6 c)'!C71</f>
        <v>0</v>
      </c>
      <c r="R63" s="13">
        <f>'Formato 6 c)'!D71</f>
        <v>0</v>
      </c>
      <c r="S63" s="13">
        <f>'Formato 6 c)'!E71</f>
        <v>0</v>
      </c>
      <c r="T63" s="13">
        <f>'Formato 6 c)'!F71</f>
        <v>0</v>
      </c>
      <c r="U63" s="13">
        <f>'Formato 6 c)'!G71</f>
        <v>0</v>
      </c>
    </row>
    <row r="64" spans="1:21" x14ac:dyDescent="0.25">
      <c r="A64" t="str">
        <f t="shared" si="0"/>
        <v>6,3,2,4,1,0,0</v>
      </c>
      <c r="B64">
        <v>6</v>
      </c>
      <c r="C64">
        <v>3</v>
      </c>
      <c r="D64">
        <v>2</v>
      </c>
      <c r="E64">
        <v>4</v>
      </c>
      <c r="F64">
        <v>1</v>
      </c>
      <c r="K64" t="s">
        <v>3246</v>
      </c>
      <c r="P64" s="13">
        <f>'Formato 6 c)'!B72</f>
        <v>0</v>
      </c>
      <c r="Q64" s="13">
        <f>'Formato 6 c)'!C72</f>
        <v>0</v>
      </c>
      <c r="R64" s="13">
        <f>'Formato 6 c)'!D72</f>
        <v>0</v>
      </c>
      <c r="S64" s="13">
        <f>'Formato 6 c)'!E72</f>
        <v>0</v>
      </c>
      <c r="T64" s="13">
        <f>'Formato 6 c)'!F72</f>
        <v>0</v>
      </c>
      <c r="U64" s="13">
        <f>'Formato 6 c)'!G72</f>
        <v>0</v>
      </c>
    </row>
    <row r="65" spans="1:21" x14ac:dyDescent="0.25">
      <c r="A65" t="str">
        <f t="shared" si="0"/>
        <v>6,3,2,4,2,0,0</v>
      </c>
      <c r="B65">
        <v>6</v>
      </c>
      <c r="C65">
        <v>3</v>
      </c>
      <c r="D65">
        <v>2</v>
      </c>
      <c r="E65">
        <v>4</v>
      </c>
      <c r="F65">
        <v>2</v>
      </c>
      <c r="K65" t="s">
        <v>3247</v>
      </c>
      <c r="P65" s="13">
        <f>'Formato 6 c)'!B73</f>
        <v>0</v>
      </c>
      <c r="Q65" s="13">
        <f>'Formato 6 c)'!C73</f>
        <v>0</v>
      </c>
      <c r="R65" s="13">
        <f>'Formato 6 c)'!D73</f>
        <v>0</v>
      </c>
      <c r="S65" s="13">
        <f>'Formato 6 c)'!E73</f>
        <v>0</v>
      </c>
      <c r="T65" s="13">
        <f>'Formato 6 c)'!F73</f>
        <v>0</v>
      </c>
      <c r="U65" s="13">
        <f>'Formato 6 c)'!G73</f>
        <v>0</v>
      </c>
    </row>
    <row r="66" spans="1:21" x14ac:dyDescent="0.25">
      <c r="A66" t="str">
        <f t="shared" si="0"/>
        <v>6,3,2,4,3,0,0</v>
      </c>
      <c r="B66">
        <v>6</v>
      </c>
      <c r="C66">
        <v>3</v>
      </c>
      <c r="D66">
        <v>2</v>
      </c>
      <c r="E66">
        <v>4</v>
      </c>
      <c r="F66">
        <v>3</v>
      </c>
      <c r="K66" t="s">
        <v>3248</v>
      </c>
      <c r="P66" s="13">
        <f>'Formato 6 c)'!B74</f>
        <v>0</v>
      </c>
      <c r="Q66" s="13">
        <f>'Formato 6 c)'!C74</f>
        <v>0</v>
      </c>
      <c r="R66" s="13">
        <f>'Formato 6 c)'!D74</f>
        <v>0</v>
      </c>
      <c r="S66" s="13">
        <f>'Formato 6 c)'!E74</f>
        <v>0</v>
      </c>
      <c r="T66" s="13">
        <f>'Formato 6 c)'!F74</f>
        <v>0</v>
      </c>
      <c r="U66" s="13">
        <f>'Formato 6 c)'!G74</f>
        <v>0</v>
      </c>
    </row>
    <row r="67" spans="1:21" x14ac:dyDescent="0.25">
      <c r="A67" t="str">
        <f t="shared" ref="A67:A68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6,3,2,4,4,0,0</v>
      </c>
      <c r="B67">
        <v>6</v>
      </c>
      <c r="C67">
        <v>3</v>
      </c>
      <c r="D67">
        <v>2</v>
      </c>
      <c r="E67">
        <v>4</v>
      </c>
      <c r="F67">
        <v>4</v>
      </c>
      <c r="K67" t="s">
        <v>3249</v>
      </c>
      <c r="P67" s="13">
        <f>'Formato 6 c)'!B75</f>
        <v>0</v>
      </c>
      <c r="Q67" s="13">
        <f>'Formato 6 c)'!C75</f>
        <v>0</v>
      </c>
      <c r="R67" s="13">
        <f>'Formato 6 c)'!D75</f>
        <v>0</v>
      </c>
      <c r="S67" s="13">
        <f>'Formato 6 c)'!E75</f>
        <v>0</v>
      </c>
      <c r="T67" s="13">
        <f>'Formato 6 c)'!F75</f>
        <v>0</v>
      </c>
      <c r="U67" s="13">
        <f>'Formato 6 c)'!G75</f>
        <v>0</v>
      </c>
    </row>
    <row r="68" spans="1:21" x14ac:dyDescent="0.25">
      <c r="A68" t="str">
        <f t="shared" si="1"/>
        <v>6,3,3,0,0,0,0</v>
      </c>
      <c r="B68">
        <v>6</v>
      </c>
      <c r="C68">
        <v>3</v>
      </c>
      <c r="D68">
        <v>3</v>
      </c>
      <c r="I68" t="s">
        <v>3219</v>
      </c>
      <c r="P68" s="13">
        <f>'Formato 6 c)'!B77</f>
        <v>117162740.00000001</v>
      </c>
      <c r="Q68" s="13">
        <f>'Formato 6 c)'!C77</f>
        <v>0</v>
      </c>
      <c r="R68" s="13">
        <f>'Formato 6 c)'!D77</f>
        <v>117162740.00000001</v>
      </c>
      <c r="S68" s="13">
        <f>'Formato 6 c)'!E77</f>
        <v>24293940.260000002</v>
      </c>
      <c r="T68" s="13">
        <f>'Formato 6 c)'!F77</f>
        <v>24293940.260000002</v>
      </c>
      <c r="U68" s="13">
        <f>'Formato 6 c)'!G77</f>
        <v>92868799.74000001</v>
      </c>
    </row>
  </sheetData>
  <sheetProtection algorithmName="SHA-512" hashValue="rlrIQPpC6b3ohyyj7bIS4vqAyIE0+7xA+VVPirSTxfEUvlCFoynuLUa3dIkayEB4ZEVmMPbmTCdOsAwo1s5XEA==" saltValue="EnAd9a5OFXVbXLIjc32qo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5"/>
  <dimension ref="B3:I33"/>
  <sheetViews>
    <sheetView topLeftCell="A17" workbookViewId="0">
      <selection activeCell="D33" sqref="D33"/>
    </sheetView>
  </sheetViews>
  <sheetFormatPr baseColWidth="10" defaultRowHeight="15" x14ac:dyDescent="0.25"/>
  <cols>
    <col min="2" max="2" width="35.85546875" bestFit="1" customWidth="1"/>
    <col min="3" max="3" width="50.28515625" customWidth="1"/>
    <col min="4" max="4" width="12.140625" bestFit="1" customWidth="1"/>
  </cols>
  <sheetData>
    <row r="3" spans="2:3" ht="14.25" x14ac:dyDescent="0.45">
      <c r="B3" t="s">
        <v>829</v>
      </c>
    </row>
    <row r="6" spans="2:3" x14ac:dyDescent="0.25">
      <c r="B6" t="s">
        <v>792</v>
      </c>
      <c r="C6" s="18" t="str">
        <f>IF(TRIM(ENTE)="", IF(MUNICIPIO="No Aplica",IF(ENTIDAD_FEDERATIVA="Ciudad de México",ENTIDAD_FEDERATIVA,CONCATENATE("Gobierno del Estado de ",ENTIDAD_FEDERATIVA)),CONCATENATE(TRIM(ENTE),IF(ENTIDAD_FEDERATIVA="Ciudad de México","Delegación ","Municipio de "),MUNICIPIO, ", ",IF(ENTIDAD_FEDERATIVA="Ciudad de México",ENTIDAD_FEDERATIVA,CONCATENATE("Gobierno del Estado de ",ENTIDAD_FEDERATIVA)))),CONCATENATE(TRIM(ENTE),", ",IF(ENTIDAD_FEDERATIVA="Ciudad de México",ENTIDAD_FEDERATIVA,CONCATENATE("Gobierno del Estado de ",ENTIDAD_FEDERATIVA))))</f>
        <v>Patronato de Bomberos de León Gto, Gobierno del Estado de Guanajuato</v>
      </c>
    </row>
    <row r="7" spans="2:3" ht="14.25" x14ac:dyDescent="0.45">
      <c r="C7" t="str">
        <f>CONCATENATE(ENTE_PUBLICO," (a)")</f>
        <v>Patronato de Bomberos de León Gto, Gobierno del Estado de Guanajuato (a)</v>
      </c>
    </row>
    <row r="8" spans="2:3" ht="27" customHeight="1" x14ac:dyDescent="0.45">
      <c r="B8" t="s">
        <v>795</v>
      </c>
      <c r="C8" s="18" t="s">
        <v>807</v>
      </c>
    </row>
    <row r="10" spans="2:3" ht="25.5" customHeight="1" x14ac:dyDescent="0.25">
      <c r="B10" t="s">
        <v>796</v>
      </c>
      <c r="C10" s="18" t="s">
        <v>1147</v>
      </c>
    </row>
    <row r="11" spans="2:3" ht="20.25" customHeight="1" x14ac:dyDescent="0.45">
      <c r="C11" s="18" t="str">
        <f>IF(MUNICIPIO="No Aplica", IF(ENTIDAD_FEDERATIVA="Ciudad de México",ENTIDAD_FEDERATIVA,CONCATENATE("Gobierno del Estado de ",ENTIDAD_FEDERATIVA)),CONCATENATE(IF(ENTIDAD_FEDERATIVA="Ciudad de México","Delegación ","Municipio de "), MUNICIPIO, IF(ENTIDAD_FEDERATIVA="Ciudad de México",CONCATENATE(", ",ENTIDAD_FEDERATIVA),CONCATENATE(", Gobierno del Estado de ",ENTIDAD_FEDERATIVA))))</f>
        <v>Municipio de León, Gobierno del Estado de Guanajuato</v>
      </c>
    </row>
    <row r="12" spans="2:3" x14ac:dyDescent="0.25">
      <c r="B12" t="s">
        <v>794</v>
      </c>
      <c r="C12" s="18">
        <v>2023</v>
      </c>
    </row>
    <row r="14" spans="2:3" ht="14.25" x14ac:dyDescent="0.45">
      <c r="B14" t="s">
        <v>793</v>
      </c>
      <c r="C14" s="18" t="s">
        <v>3303</v>
      </c>
    </row>
    <row r="15" spans="2:3" ht="14.25" x14ac:dyDescent="0.45">
      <c r="C15" s="18">
        <v>1</v>
      </c>
    </row>
    <row r="16" spans="2:3" ht="14.25" x14ac:dyDescent="0.45">
      <c r="C16" s="18" t="s">
        <v>3304</v>
      </c>
    </row>
    <row r="18" spans="4:9" ht="135" x14ac:dyDescent="0.25">
      <c r="D18" s="26" t="str">
        <f>IF(PERIODO=1,CONCATENATE("Monto pagado de la inversión al 30 de marzo de ",ANIO_INFORME," (k)"),IF(PERIODO=2,CONCATENATE("Monto pagado de la inversión al 30 de junio de ",ANIO_INFORME," (k)"),IF(PERIODO=3,CONCATENATE("Monto pagado de la inversión al 30 de septiembre de ",ANIO_INFORME," (k)"),IF(PERIODO=4,CONCATENATE("Monto pagado de la inversión al 31 de diciembre de ",ANIO_INFORME," (k)")))))</f>
        <v>Monto pagado de la inversión al 30 de marzo de 2023 (k)</v>
      </c>
      <c r="E18" s="26" t="str">
        <f>IF(PERIODO=1,CONCATENATE("Monto pagado de la inversión actualizado al 30 de marzo de ",ANIO_INFORME," (l)"),IF(PERIODO=2,CONCATENATE("Monto pagado de la inversión actualizado al 30 de junio de ",ANIO_INFORME," (l)"),IF(PERIODO=3,CONCATENATE("Monto pagado de la inversión actualizado al 30 de septiembre de ",ANIO_INFORME," (l)"),IF(PERIODO=4,CONCATENATE("Monto pagado de la inversión actualizado al 31 de diciembre de ",ANIO_INFORME," (l)")))))</f>
        <v>Monto pagado de la inversión actualizado al 30 de marzo de 2023 (l)</v>
      </c>
      <c r="F18" s="26" t="str">
        <f>IF(PERIODO=1,CONCATENATE("Saldo pendiente por pagar de la inversión al 30 de marzo de ",ANIO_INFORME," (m = g – l)"),IF(PERIODO=2,CONCATENATE("Saldo pendiente por pagar de la inversión al 30 de junio de ",ANIO_INFORME," (m = g – l)"),IF(PERIODO=3,CONCATENATE("Saldo pendiente por pagar de la inversión al 30 de septiembre de ",ANIO_INFORME," (m = g – l)"),IF(PERIODO=4,CONCATENATE("Saldo pendiente por pagar de la inversión al 31 de diciembre de ",ANIO_INFORME," (m = g – l)")))))</f>
        <v>Saldo pendiente por pagar de la inversión al 30 de marzo de 2023 (m = g – l)</v>
      </c>
    </row>
    <row r="20" spans="4:9" ht="57" x14ac:dyDescent="0.45">
      <c r="D20" s="15" t="str">
        <f>CONCATENATE(ANIO_INFORME, " (d)")</f>
        <v>2023 (d)</v>
      </c>
      <c r="E20" s="16" t="str">
        <f>CONCATENATE("31 de diciembre de ",ANIO_INFORME-1, " (e)")</f>
        <v>31 de diciembre de 2022 (e)</v>
      </c>
      <c r="F20" s="25" t="str">
        <f>CONCATENATE("Saldo al 31 de diciembre de ",ANIO_INFORME-1, " (d)")</f>
        <v>Saldo al 31 de diciembre de 2022 (d)</v>
      </c>
    </row>
    <row r="23" spans="4:9" ht="14.25" x14ac:dyDescent="0.45">
      <c r="D23" s="27">
        <f>ANIO_INFORME + 1</f>
        <v>2024</v>
      </c>
      <c r="E23" s="28" t="str">
        <f>CONCATENATE(ANIO_INFORME + 2, " (d)")</f>
        <v>2025 (d)</v>
      </c>
      <c r="F23" s="28" t="str">
        <f>CONCATENATE(ANIO_INFORME + 3, " (d)")</f>
        <v>2026 (d)</v>
      </c>
      <c r="G23" s="28" t="str">
        <f>CONCATENATE(ANIO_INFORME + 4, " (d)")</f>
        <v>2027 (d)</v>
      </c>
      <c r="H23" s="28" t="str">
        <f>CONCATENATE(ANIO_INFORME + 5, " (d)")</f>
        <v>2028 (d)</v>
      </c>
      <c r="I23" s="28" t="str">
        <f>CONCATENATE(ANIO_INFORME + 6, " (d)")</f>
        <v>2029 (d)</v>
      </c>
    </row>
    <row r="25" spans="4:9" x14ac:dyDescent="0.25">
      <c r="D25" s="29" t="str">
        <f>CONCATENATE(ANIO_INFORME - 5, " ",CHAR(185)," (c)")</f>
        <v>2018 ¹ (c)</v>
      </c>
      <c r="E25" s="29" t="str">
        <f>CONCATENATE(ANIO_INFORME - 4, " ",CHAR(185)," (c)")</f>
        <v>2019 ¹ (c)</v>
      </c>
      <c r="F25" s="29" t="str">
        <f>CONCATENATE(ANIO_INFORME - 3, " ",CHAR(185)," (c)")</f>
        <v>2020 ¹ (c)</v>
      </c>
      <c r="G25" s="29" t="str">
        <f>CONCATENATE(ANIO_INFORME - 2, " ",CHAR(185)," (c)")</f>
        <v>2021 ¹ (c)</v>
      </c>
      <c r="H25" s="29" t="str">
        <f>CONCATENATE(ANIO_INFORME - 1, " ",CHAR(185)," (c)")</f>
        <v>2022 ¹ (c)</v>
      </c>
      <c r="I25" s="27">
        <f>ANIO_INFORME</f>
        <v>2023</v>
      </c>
    </row>
    <row r="26" spans="4:9" x14ac:dyDescent="0.25">
      <c r="D26" s="76"/>
    </row>
    <row r="29" spans="4:9" x14ac:dyDescent="0.25">
      <c r="D29" t="s">
        <v>3143</v>
      </c>
      <c r="E29" t="s">
        <v>3144</v>
      </c>
    </row>
    <row r="30" spans="4:9" x14ac:dyDescent="0.25">
      <c r="D30" s="113">
        <v>-1.7976931348623099E+100</v>
      </c>
      <c r="E30" s="113">
        <v>1.7976931348623099E+100</v>
      </c>
    </row>
    <row r="32" spans="4:9" x14ac:dyDescent="0.25">
      <c r="D32" t="s">
        <v>3145</v>
      </c>
      <c r="E32" t="s">
        <v>3146</v>
      </c>
    </row>
    <row r="33" spans="4:5" x14ac:dyDescent="0.25">
      <c r="D33" s="114">
        <v>36526</v>
      </c>
      <c r="E33" s="114">
        <v>55153</v>
      </c>
    </row>
  </sheetData>
  <sheetProtection algorithmName="SHA-512" hashValue="ifTinlDAy+m/hhaU0tfPrWkM//V8F/rkhXeUg3kIO6MQMHN10vkm1BpZ4EpOlud7oK2EwJhvcu4d3hC7ZP1nJw==" saltValue="XK/qjs2H5Nr2f7xmBcdBV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9"/>
  <dimension ref="A1:G34"/>
  <sheetViews>
    <sheetView showGridLines="0" view="pageBreakPreview" zoomScale="60" zoomScaleNormal="61" workbookViewId="0">
      <selection activeCell="D16" sqref="D16"/>
    </sheetView>
  </sheetViews>
  <sheetFormatPr baseColWidth="10" defaultColWidth="0" defaultRowHeight="15" zeroHeight="1" x14ac:dyDescent="0.25"/>
  <cols>
    <col min="1" max="1" width="111.85546875" customWidth="1"/>
    <col min="2" max="6" width="20.7109375" style="11" customWidth="1"/>
    <col min="7" max="7" width="17.5703125" style="11" customWidth="1"/>
    <col min="8" max="16384" width="10.85546875" hidden="1"/>
  </cols>
  <sheetData>
    <row r="1" spans="1:7" ht="54" customHeight="1" x14ac:dyDescent="0.25">
      <c r="A1" s="144" t="s">
        <v>3287</v>
      </c>
      <c r="B1" s="143"/>
      <c r="C1" s="143"/>
      <c r="D1" s="143"/>
      <c r="E1" s="143"/>
      <c r="F1" s="143"/>
      <c r="G1" s="143"/>
    </row>
    <row r="2" spans="1:7" ht="14.25" x14ac:dyDescent="0.45">
      <c r="A2" s="128" t="str">
        <f>ENTE_PUBLICO_A</f>
        <v>Patronato de Bomberos de León Gto, Gobierno del Estado de Guanajuato (a)</v>
      </c>
      <c r="B2" s="129"/>
      <c r="C2" s="129"/>
      <c r="D2" s="129"/>
      <c r="E2" s="129"/>
      <c r="F2" s="129"/>
      <c r="G2" s="130"/>
    </row>
    <row r="3" spans="1:7" x14ac:dyDescent="0.25">
      <c r="A3" s="131" t="s">
        <v>277</v>
      </c>
      <c r="B3" s="132"/>
      <c r="C3" s="132"/>
      <c r="D3" s="132"/>
      <c r="E3" s="132"/>
      <c r="F3" s="132"/>
      <c r="G3" s="133"/>
    </row>
    <row r="4" spans="1:7" x14ac:dyDescent="0.25">
      <c r="A4" s="131" t="s">
        <v>399</v>
      </c>
      <c r="B4" s="132"/>
      <c r="C4" s="132"/>
      <c r="D4" s="132"/>
      <c r="E4" s="132"/>
      <c r="F4" s="132"/>
      <c r="G4" s="133"/>
    </row>
    <row r="5" spans="1:7" ht="14.25" x14ac:dyDescent="0.45">
      <c r="A5" s="131" t="str">
        <f>TRIMESTRE</f>
        <v>Del 1 de enero al 30 de marzo de 2023 (b)</v>
      </c>
      <c r="B5" s="132"/>
      <c r="C5" s="132"/>
      <c r="D5" s="132"/>
      <c r="E5" s="132"/>
      <c r="F5" s="132"/>
      <c r="G5" s="133"/>
    </row>
    <row r="6" spans="1:7" ht="14.25" x14ac:dyDescent="0.45">
      <c r="A6" s="134" t="s">
        <v>118</v>
      </c>
      <c r="B6" s="135"/>
      <c r="C6" s="135"/>
      <c r="D6" s="135"/>
      <c r="E6" s="135"/>
      <c r="F6" s="135"/>
      <c r="G6" s="136"/>
    </row>
    <row r="7" spans="1:7" x14ac:dyDescent="0.25">
      <c r="A7" s="140" t="s">
        <v>361</v>
      </c>
      <c r="B7" s="145" t="s">
        <v>279</v>
      </c>
      <c r="C7" s="145"/>
      <c r="D7" s="145"/>
      <c r="E7" s="145"/>
      <c r="F7" s="145"/>
      <c r="G7" s="145" t="s">
        <v>280</v>
      </c>
    </row>
    <row r="8" spans="1:7" ht="29.25" customHeight="1" x14ac:dyDescent="0.25">
      <c r="A8" s="141"/>
      <c r="B8" s="37" t="s">
        <v>281</v>
      </c>
      <c r="C8" s="42" t="s">
        <v>362</v>
      </c>
      <c r="D8" s="42" t="s">
        <v>212</v>
      </c>
      <c r="E8" s="42" t="s">
        <v>167</v>
      </c>
      <c r="F8" s="42" t="s">
        <v>185</v>
      </c>
      <c r="G8" s="150"/>
    </row>
    <row r="9" spans="1:7" ht="14.25" x14ac:dyDescent="0.45">
      <c r="A9" s="44" t="s">
        <v>400</v>
      </c>
      <c r="B9" s="55">
        <f>SUM(B10,B11,B12,B15,B16,B19)</f>
        <v>0</v>
      </c>
      <c r="C9" s="55">
        <f t="shared" ref="C9:F9" si="0">SUM(C10,C11,C12,C15,C16,C19)</f>
        <v>0</v>
      </c>
      <c r="D9" s="55">
        <f t="shared" si="0"/>
        <v>0</v>
      </c>
      <c r="E9" s="55">
        <f t="shared" si="0"/>
        <v>0</v>
      </c>
      <c r="F9" s="55">
        <f t="shared" si="0"/>
        <v>0</v>
      </c>
      <c r="G9" s="55">
        <f>SUM(G10,G11,G12,G15,G16,G19)</f>
        <v>0</v>
      </c>
    </row>
    <row r="10" spans="1:7" x14ac:dyDescent="0.25">
      <c r="A10" s="45" t="s">
        <v>401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</row>
    <row r="11" spans="1:7" x14ac:dyDescent="0.25">
      <c r="A11" s="45" t="s">
        <v>402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</row>
    <row r="12" spans="1:7" ht="14.25" x14ac:dyDescent="0.45">
      <c r="A12" s="45" t="s">
        <v>403</v>
      </c>
      <c r="B12" s="56">
        <f>B13+B14</f>
        <v>0</v>
      </c>
      <c r="C12" s="56">
        <f t="shared" ref="C12:F12" si="1">C13+C14</f>
        <v>0</v>
      </c>
      <c r="D12" s="56">
        <f t="shared" si="1"/>
        <v>0</v>
      </c>
      <c r="E12" s="56">
        <f t="shared" si="1"/>
        <v>0</v>
      </c>
      <c r="F12" s="56">
        <f t="shared" si="1"/>
        <v>0</v>
      </c>
      <c r="G12" s="56">
        <f>G13+G14</f>
        <v>0</v>
      </c>
    </row>
    <row r="13" spans="1:7" x14ac:dyDescent="0.25">
      <c r="A13" s="53" t="s">
        <v>404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x14ac:dyDescent="0.25">
      <c r="A14" s="53" t="s">
        <v>405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x14ac:dyDescent="0.25">
      <c r="A15" s="45" t="s">
        <v>406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x14ac:dyDescent="0.25">
      <c r="A16" s="54" t="s">
        <v>407</v>
      </c>
      <c r="B16" s="56">
        <f>B17+B18</f>
        <v>0</v>
      </c>
      <c r="C16" s="56">
        <f t="shared" ref="C16:G16" si="2">C17+C18</f>
        <v>0</v>
      </c>
      <c r="D16" s="56">
        <f t="shared" si="2"/>
        <v>0</v>
      </c>
      <c r="E16" s="56">
        <f t="shared" si="2"/>
        <v>0</v>
      </c>
      <c r="F16" s="56">
        <f t="shared" si="2"/>
        <v>0</v>
      </c>
      <c r="G16" s="56">
        <f t="shared" si="2"/>
        <v>0</v>
      </c>
    </row>
    <row r="17" spans="1:7" ht="14.25" x14ac:dyDescent="0.45">
      <c r="A17" s="53" t="s">
        <v>408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</row>
    <row r="18" spans="1:7" ht="14.25" x14ac:dyDescent="0.45">
      <c r="A18" s="53" t="s">
        <v>409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</row>
    <row r="19" spans="1:7" ht="14.25" x14ac:dyDescent="0.45">
      <c r="A19" s="45" t="s">
        <v>410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ht="14.25" x14ac:dyDescent="0.45">
      <c r="A20" s="46"/>
      <c r="B20" s="57"/>
      <c r="C20" s="57"/>
      <c r="D20" s="57"/>
      <c r="E20" s="57"/>
      <c r="F20" s="57"/>
      <c r="G20" s="57"/>
    </row>
    <row r="21" spans="1:7" s="18" customFormat="1" ht="14.25" x14ac:dyDescent="0.45">
      <c r="A21" s="9" t="s">
        <v>411</v>
      </c>
      <c r="B21" s="55">
        <f>SUM(B22,B23,B24,B27,B28,B31)</f>
        <v>99478087.000000015</v>
      </c>
      <c r="C21" s="55">
        <f t="shared" ref="C21:F21" si="3">SUM(C22,C23,C24,C27,C28,C31)</f>
        <v>0</v>
      </c>
      <c r="D21" s="55">
        <f t="shared" si="3"/>
        <v>99478087.000000015</v>
      </c>
      <c r="E21" s="55">
        <f t="shared" si="3"/>
        <v>19225835.82</v>
      </c>
      <c r="F21" s="55">
        <f t="shared" si="3"/>
        <v>19225835.82</v>
      </c>
      <c r="G21" s="55">
        <f>SUM(G22,G23,G24,G27,G28,G31)</f>
        <v>80252251.180000007</v>
      </c>
    </row>
    <row r="22" spans="1:7" s="18" customFormat="1" x14ac:dyDescent="0.25">
      <c r="A22" s="45" t="s">
        <v>401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s="18" customFormat="1" x14ac:dyDescent="0.25">
      <c r="A23" s="45" t="s">
        <v>402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s="18" customFormat="1" x14ac:dyDescent="0.25">
      <c r="A24" s="45" t="s">
        <v>403</v>
      </c>
      <c r="B24" s="56">
        <f>B25+B26</f>
        <v>0</v>
      </c>
      <c r="C24" s="56">
        <f t="shared" ref="C24:G24" si="4">C25+C26</f>
        <v>0</v>
      </c>
      <c r="D24" s="56">
        <f t="shared" si="4"/>
        <v>0</v>
      </c>
      <c r="E24" s="56">
        <f t="shared" si="4"/>
        <v>0</v>
      </c>
      <c r="F24" s="56">
        <f t="shared" si="4"/>
        <v>0</v>
      </c>
      <c r="G24" s="56">
        <f t="shared" si="4"/>
        <v>0</v>
      </c>
    </row>
    <row r="25" spans="1:7" s="18" customFormat="1" x14ac:dyDescent="0.25">
      <c r="A25" s="53" t="s">
        <v>404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s="18" customFormat="1" x14ac:dyDescent="0.25">
      <c r="A26" s="53" t="s">
        <v>405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s="18" customFormat="1" x14ac:dyDescent="0.25">
      <c r="A27" s="45" t="s">
        <v>406</v>
      </c>
      <c r="B27" s="56">
        <v>99478087.000000015</v>
      </c>
      <c r="C27" s="56">
        <v>0</v>
      </c>
      <c r="D27" s="56">
        <v>99478087.000000015</v>
      </c>
      <c r="E27" s="56">
        <v>19225835.82</v>
      </c>
      <c r="F27" s="56">
        <v>19225835.82</v>
      </c>
      <c r="G27" s="56">
        <v>80252251.180000007</v>
      </c>
    </row>
    <row r="28" spans="1:7" s="18" customFormat="1" x14ac:dyDescent="0.25">
      <c r="A28" s="54" t="s">
        <v>407</v>
      </c>
      <c r="B28" s="56">
        <f>B29+B30</f>
        <v>0</v>
      </c>
      <c r="C28" s="56">
        <f t="shared" ref="C28:G28" si="5">C29+C30</f>
        <v>0</v>
      </c>
      <c r="D28" s="56">
        <f t="shared" si="5"/>
        <v>0</v>
      </c>
      <c r="E28" s="56">
        <f t="shared" si="5"/>
        <v>0</v>
      </c>
      <c r="F28" s="56">
        <f t="shared" si="5"/>
        <v>0</v>
      </c>
      <c r="G28" s="56">
        <f t="shared" si="5"/>
        <v>0</v>
      </c>
    </row>
    <row r="29" spans="1:7" s="18" customFormat="1" x14ac:dyDescent="0.25">
      <c r="A29" s="53" t="s">
        <v>408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</row>
    <row r="30" spans="1:7" s="18" customFormat="1" x14ac:dyDescent="0.25">
      <c r="A30" s="53" t="s">
        <v>409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</row>
    <row r="31" spans="1:7" s="18" customFormat="1" x14ac:dyDescent="0.25">
      <c r="A31" s="45" t="s">
        <v>410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</row>
    <row r="32" spans="1:7" x14ac:dyDescent="0.25">
      <c r="A32" s="46"/>
      <c r="B32" s="57"/>
      <c r="C32" s="57"/>
      <c r="D32" s="57"/>
      <c r="E32" s="57"/>
      <c r="F32" s="57"/>
      <c r="G32" s="57"/>
    </row>
    <row r="33" spans="1:7" x14ac:dyDescent="0.25">
      <c r="A33" s="47" t="s">
        <v>412</v>
      </c>
      <c r="B33" s="55">
        <f>B21+B9</f>
        <v>99478087.000000015</v>
      </c>
      <c r="C33" s="55">
        <f t="shared" ref="C33:G33" si="6">C21+C9</f>
        <v>0</v>
      </c>
      <c r="D33" s="55">
        <f t="shared" si="6"/>
        <v>99478087.000000015</v>
      </c>
      <c r="E33" s="55">
        <f t="shared" si="6"/>
        <v>19225835.82</v>
      </c>
      <c r="F33" s="55">
        <f t="shared" si="6"/>
        <v>19225835.82</v>
      </c>
      <c r="G33" s="55">
        <f t="shared" si="6"/>
        <v>80252251.180000007</v>
      </c>
    </row>
    <row r="34" spans="1:7" x14ac:dyDescent="0.25">
      <c r="A34" s="49"/>
      <c r="B34" s="10"/>
      <c r="C34" s="10"/>
      <c r="D34" s="10"/>
      <c r="E34" s="10"/>
      <c r="F34" s="10"/>
      <c r="G34" s="10"/>
    </row>
  </sheetData>
  <sheetProtection password="92CF" sheet="1" objects="1" scenarios="1"/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 xr:uid="{00000000-0002-0000-13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9" scale="55" fitToWidth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9"/>
  <dimension ref="A1:Y66"/>
  <sheetViews>
    <sheetView workbookViewId="0">
      <selection activeCell="O38" sqref="O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6,4,1,0,0,0,0</v>
      </c>
      <c r="B2">
        <v>6</v>
      </c>
      <c r="C2">
        <v>4</v>
      </c>
      <c r="D2">
        <v>1</v>
      </c>
      <c r="I2" t="s">
        <v>711</v>
      </c>
      <c r="P2" s="13">
        <f>'Formato 6 d)'!B9</f>
        <v>0</v>
      </c>
      <c r="Q2" s="13">
        <f>'Formato 6 d)'!C9</f>
        <v>0</v>
      </c>
      <c r="R2" s="13">
        <f>'Formato 6 d)'!D9</f>
        <v>0</v>
      </c>
      <c r="S2" s="13">
        <f>'Formato 6 d)'!E9</f>
        <v>0</v>
      </c>
      <c r="T2" s="13">
        <f>'Formato 6 d)'!F9</f>
        <v>0</v>
      </c>
      <c r="U2" s="13">
        <f>'Formato 6 d)'!G9</f>
        <v>0</v>
      </c>
    </row>
    <row r="3" spans="1:25" ht="14.25" x14ac:dyDescent="0.45">
      <c r="A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6,4,1,1,0,0,0</v>
      </c>
      <c r="B3">
        <v>6</v>
      </c>
      <c r="C3">
        <v>4</v>
      </c>
      <c r="D3">
        <v>1</v>
      </c>
      <c r="E3">
        <v>1</v>
      </c>
      <c r="J3" t="s">
        <v>3251</v>
      </c>
      <c r="P3" s="13">
        <f>'Formato 6 d)'!B10</f>
        <v>0</v>
      </c>
      <c r="Q3" s="13">
        <f>'Formato 6 d)'!C10</f>
        <v>0</v>
      </c>
      <c r="R3" s="13">
        <f>'Formato 6 d)'!D10</f>
        <v>0</v>
      </c>
      <c r="S3" s="13">
        <f>'Formato 6 d)'!E10</f>
        <v>0</v>
      </c>
      <c r="T3" s="13">
        <f>'Formato 6 d)'!F10</f>
        <v>0</v>
      </c>
      <c r="U3" s="13">
        <f>'Formato 6 d)'!G10</f>
        <v>0</v>
      </c>
      <c r="V3" s="13"/>
    </row>
    <row r="4" spans="1:25" ht="14.25" x14ac:dyDescent="0.45">
      <c r="A4" t="str">
        <f t="shared" si="0"/>
        <v>6,4,1,2,0,0,0</v>
      </c>
      <c r="B4">
        <v>6</v>
      </c>
      <c r="C4">
        <v>4</v>
      </c>
      <c r="D4">
        <v>1</v>
      </c>
      <c r="E4">
        <v>2</v>
      </c>
      <c r="J4" t="s">
        <v>3252</v>
      </c>
      <c r="P4" s="13">
        <f>'Formato 6 d)'!B11</f>
        <v>0</v>
      </c>
      <c r="Q4" s="13">
        <f>'Formato 6 d)'!C11</f>
        <v>0</v>
      </c>
      <c r="R4" s="13">
        <f>'Formato 6 d)'!D11</f>
        <v>0</v>
      </c>
      <c r="S4" s="13">
        <f>'Formato 6 d)'!E11</f>
        <v>0</v>
      </c>
      <c r="T4" s="13">
        <f>'Formato 6 d)'!F11</f>
        <v>0</v>
      </c>
      <c r="U4" s="13">
        <f>'Formato 6 d)'!G11</f>
        <v>0</v>
      </c>
      <c r="V4" s="13"/>
    </row>
    <row r="5" spans="1:25" ht="14.25" x14ac:dyDescent="0.45">
      <c r="A5" t="str">
        <f t="shared" si="0"/>
        <v>6,4,1,3,0,0,0</v>
      </c>
      <c r="B5">
        <v>6</v>
      </c>
      <c r="C5">
        <v>4</v>
      </c>
      <c r="D5">
        <v>1</v>
      </c>
      <c r="E5">
        <v>3</v>
      </c>
      <c r="J5" t="s">
        <v>3253</v>
      </c>
      <c r="P5" s="13">
        <f>'Formato 6 d)'!B12</f>
        <v>0</v>
      </c>
      <c r="Q5" s="13">
        <f>'Formato 6 d)'!C12</f>
        <v>0</v>
      </c>
      <c r="R5" s="13">
        <f>'Formato 6 d)'!D12</f>
        <v>0</v>
      </c>
      <c r="S5" s="13">
        <f>'Formato 6 d)'!E12</f>
        <v>0</v>
      </c>
      <c r="T5" s="13">
        <f>'Formato 6 d)'!F12</f>
        <v>0</v>
      </c>
      <c r="U5" s="13">
        <f>'Formato 6 d)'!G12</f>
        <v>0</v>
      </c>
      <c r="V5" s="13"/>
    </row>
    <row r="6" spans="1:25" ht="14.25" x14ac:dyDescent="0.45">
      <c r="A6" t="str">
        <f t="shared" si="0"/>
        <v>6,4,1,3,1,0,0</v>
      </c>
      <c r="B6">
        <v>6</v>
      </c>
      <c r="C6">
        <v>4</v>
      </c>
      <c r="D6">
        <v>1</v>
      </c>
      <c r="E6">
        <v>3</v>
      </c>
      <c r="F6">
        <v>1</v>
      </c>
      <c r="K6" t="s">
        <v>3251</v>
      </c>
      <c r="P6" s="13">
        <f>'Formato 6 d)'!B13</f>
        <v>0</v>
      </c>
      <c r="Q6" s="13">
        <f>'Formato 6 d)'!C13</f>
        <v>0</v>
      </c>
      <c r="R6" s="13">
        <f>'Formato 6 d)'!D13</f>
        <v>0</v>
      </c>
      <c r="S6" s="13">
        <f>'Formato 6 d)'!E13</f>
        <v>0</v>
      </c>
      <c r="T6" s="13">
        <f>'Formato 6 d)'!F13</f>
        <v>0</v>
      </c>
      <c r="U6" s="13">
        <f>'Formato 6 d)'!G13</f>
        <v>0</v>
      </c>
      <c r="V6" s="13"/>
    </row>
    <row r="7" spans="1:25" x14ac:dyDescent="0.25">
      <c r="A7" t="str">
        <f t="shared" ref="A7:A24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6,4,1,3,2,0,0</v>
      </c>
      <c r="B7">
        <v>6</v>
      </c>
      <c r="C7">
        <v>4</v>
      </c>
      <c r="D7">
        <v>1</v>
      </c>
      <c r="E7">
        <v>3</v>
      </c>
      <c r="F7">
        <v>2</v>
      </c>
      <c r="K7" t="s">
        <v>3254</v>
      </c>
      <c r="P7" s="13">
        <f>'Formato 6 d)'!B14</f>
        <v>0</v>
      </c>
      <c r="Q7" s="13">
        <f>'Formato 6 d)'!C14</f>
        <v>0</v>
      </c>
      <c r="R7" s="13">
        <f>'Formato 6 d)'!D14</f>
        <v>0</v>
      </c>
      <c r="S7" s="13">
        <f>'Formato 6 d)'!E14</f>
        <v>0</v>
      </c>
      <c r="T7" s="13">
        <f>'Formato 6 d)'!F14</f>
        <v>0</v>
      </c>
      <c r="U7" s="13">
        <f>'Formato 6 d)'!G14</f>
        <v>0</v>
      </c>
      <c r="V7" s="13"/>
      <c r="W7" s="13"/>
      <c r="X7" s="13"/>
      <c r="Y7" s="13"/>
    </row>
    <row r="8" spans="1:25" x14ac:dyDescent="0.25">
      <c r="A8" t="str">
        <f t="shared" si="1"/>
        <v>6,4,1,4,0,0,0</v>
      </c>
      <c r="B8">
        <v>6</v>
      </c>
      <c r="C8">
        <v>4</v>
      </c>
      <c r="D8">
        <v>1</v>
      </c>
      <c r="E8">
        <v>4</v>
      </c>
      <c r="J8" t="s">
        <v>3255</v>
      </c>
      <c r="P8" s="13">
        <f>'Formato 6 d)'!B15</f>
        <v>0</v>
      </c>
      <c r="Q8" s="13">
        <f>'Formato 6 d)'!C15</f>
        <v>0</v>
      </c>
      <c r="R8" s="13">
        <f>'Formato 6 d)'!D15</f>
        <v>0</v>
      </c>
      <c r="S8" s="13">
        <f>'Formato 6 d)'!E15</f>
        <v>0</v>
      </c>
      <c r="T8" s="13">
        <f>'Formato 6 d)'!F15</f>
        <v>0</v>
      </c>
      <c r="U8" s="13">
        <f>'Formato 6 d)'!G15</f>
        <v>0</v>
      </c>
    </row>
    <row r="9" spans="1:25" x14ac:dyDescent="0.25">
      <c r="A9" t="str">
        <f t="shared" si="1"/>
        <v>6,4,1,5,0,0,0</v>
      </c>
      <c r="B9">
        <v>6</v>
      </c>
      <c r="C9">
        <v>4</v>
      </c>
      <c r="D9">
        <v>1</v>
      </c>
      <c r="E9">
        <v>5</v>
      </c>
      <c r="J9" t="s">
        <v>3256</v>
      </c>
      <c r="P9" s="13">
        <f>'Formato 6 d)'!B16</f>
        <v>0</v>
      </c>
      <c r="Q9" s="13">
        <f>'Formato 6 d)'!C16</f>
        <v>0</v>
      </c>
      <c r="R9" s="13">
        <f>'Formato 6 d)'!D16</f>
        <v>0</v>
      </c>
      <c r="S9" s="13">
        <f>'Formato 6 d)'!E16</f>
        <v>0</v>
      </c>
      <c r="T9" s="13">
        <f>'Formato 6 d)'!F16</f>
        <v>0</v>
      </c>
      <c r="U9" s="13">
        <f>'Formato 6 d)'!G16</f>
        <v>0</v>
      </c>
    </row>
    <row r="10" spans="1:25" ht="14.25" x14ac:dyDescent="0.45">
      <c r="A10" t="str">
        <f t="shared" si="1"/>
        <v>6,4,1,5,1,0,0</v>
      </c>
      <c r="B10">
        <v>6</v>
      </c>
      <c r="C10">
        <v>4</v>
      </c>
      <c r="D10">
        <v>1</v>
      </c>
      <c r="E10">
        <v>5</v>
      </c>
      <c r="F10">
        <v>1</v>
      </c>
      <c r="K10" t="s">
        <v>3257</v>
      </c>
      <c r="P10" s="13">
        <f>'Formato 6 d)'!B17</f>
        <v>0</v>
      </c>
      <c r="Q10" s="13">
        <f>'Formato 6 d)'!C17</f>
        <v>0</v>
      </c>
      <c r="R10" s="13">
        <f>'Formato 6 d)'!D17</f>
        <v>0</v>
      </c>
      <c r="S10" s="13">
        <f>'Formato 6 d)'!E17</f>
        <v>0</v>
      </c>
      <c r="T10" s="13">
        <f>'Formato 6 d)'!F17</f>
        <v>0</v>
      </c>
      <c r="U10" s="13">
        <f>'Formato 6 d)'!G17</f>
        <v>0</v>
      </c>
    </row>
    <row r="11" spans="1:25" ht="14.25" x14ac:dyDescent="0.45">
      <c r="A11" t="str">
        <f t="shared" si="1"/>
        <v>6,4,1,5,2,0,0</v>
      </c>
      <c r="B11">
        <v>6</v>
      </c>
      <c r="C11">
        <v>4</v>
      </c>
      <c r="D11">
        <v>1</v>
      </c>
      <c r="E11">
        <v>5</v>
      </c>
      <c r="F11">
        <v>2</v>
      </c>
      <c r="K11" t="s">
        <v>3258</v>
      </c>
      <c r="P11" s="13">
        <f>'Formato 6 d)'!B18</f>
        <v>0</v>
      </c>
      <c r="Q11" s="13">
        <f>'Formato 6 d)'!C18</f>
        <v>0</v>
      </c>
      <c r="R11" s="13">
        <f>'Formato 6 d)'!D18</f>
        <v>0</v>
      </c>
      <c r="S11" s="13">
        <f>'Formato 6 d)'!E18</f>
        <v>0</v>
      </c>
      <c r="T11" s="13">
        <f>'Formato 6 d)'!F18</f>
        <v>0</v>
      </c>
      <c r="U11" s="13">
        <f>'Formato 6 d)'!G18</f>
        <v>0</v>
      </c>
    </row>
    <row r="12" spans="1:25" ht="14.25" x14ac:dyDescent="0.45">
      <c r="A12" t="str">
        <f t="shared" si="1"/>
        <v>6,4,1,6,0,0,0</v>
      </c>
      <c r="B12">
        <v>6</v>
      </c>
      <c r="C12">
        <v>4</v>
      </c>
      <c r="D12">
        <v>1</v>
      </c>
      <c r="E12">
        <v>6</v>
      </c>
      <c r="J12" t="s">
        <v>3259</v>
      </c>
      <c r="P12" s="13">
        <f>'Formato 6 d)'!B19</f>
        <v>0</v>
      </c>
      <c r="Q12" s="13">
        <f>'Formato 6 d)'!C19</f>
        <v>0</v>
      </c>
      <c r="R12" s="13">
        <f>'Formato 6 d)'!D19</f>
        <v>0</v>
      </c>
      <c r="S12" s="13">
        <f>'Formato 6 d)'!E19</f>
        <v>0</v>
      </c>
      <c r="T12" s="13">
        <f>'Formato 6 d)'!F19</f>
        <v>0</v>
      </c>
      <c r="U12" s="13">
        <f>'Formato 6 d)'!G19</f>
        <v>0</v>
      </c>
    </row>
    <row r="13" spans="1:25" ht="14.25" x14ac:dyDescent="0.45">
      <c r="A13" t="str">
        <f t="shared" si="1"/>
        <v>6,4,2,0,0,0,0</v>
      </c>
      <c r="B13">
        <v>6</v>
      </c>
      <c r="C13">
        <v>4</v>
      </c>
      <c r="D13">
        <v>2</v>
      </c>
      <c r="I13" t="s">
        <v>3260</v>
      </c>
      <c r="P13" s="13">
        <f>'Formato 6 d)'!B21</f>
        <v>99478087.000000015</v>
      </c>
      <c r="Q13" s="13">
        <f>'Formato 6 d)'!C21</f>
        <v>0</v>
      </c>
      <c r="R13" s="13">
        <f>'Formato 6 d)'!D21</f>
        <v>99478087.000000015</v>
      </c>
      <c r="S13" s="13">
        <f>'Formato 6 d)'!E21</f>
        <v>19225835.82</v>
      </c>
      <c r="T13" s="13">
        <f>'Formato 6 d)'!F21</f>
        <v>19225835.82</v>
      </c>
      <c r="U13" s="13">
        <f>'Formato 6 d)'!G21</f>
        <v>80252251.180000007</v>
      </c>
    </row>
    <row r="14" spans="1:25" ht="14.25" x14ac:dyDescent="0.45">
      <c r="A14" t="str">
        <f t="shared" si="1"/>
        <v>6,4,2,1,0,0,0</v>
      </c>
      <c r="B14">
        <v>6</v>
      </c>
      <c r="C14">
        <v>4</v>
      </c>
      <c r="D14">
        <v>2</v>
      </c>
      <c r="E14">
        <v>1</v>
      </c>
      <c r="J14" t="s">
        <v>3251</v>
      </c>
      <c r="P14" s="13">
        <f>'Formato 6 d)'!B22</f>
        <v>0</v>
      </c>
      <c r="Q14" s="13">
        <f>'Formato 6 d)'!C22</f>
        <v>0</v>
      </c>
      <c r="R14" s="13">
        <f>'Formato 6 d)'!D22</f>
        <v>0</v>
      </c>
      <c r="S14" s="13">
        <f>'Formato 6 d)'!E22</f>
        <v>0</v>
      </c>
      <c r="T14" s="13">
        <f>'Formato 6 d)'!F22</f>
        <v>0</v>
      </c>
      <c r="U14" s="13">
        <f>'Formato 6 d)'!G22</f>
        <v>0</v>
      </c>
    </row>
    <row r="15" spans="1:25" ht="14.25" x14ac:dyDescent="0.45">
      <c r="A15" t="str">
        <f t="shared" si="1"/>
        <v>6,4,2,2,0,0,0</v>
      </c>
      <c r="B15">
        <v>6</v>
      </c>
      <c r="C15">
        <v>4</v>
      </c>
      <c r="D15">
        <v>2</v>
      </c>
      <c r="E15">
        <v>2</v>
      </c>
      <c r="J15" t="s">
        <v>3252</v>
      </c>
      <c r="P15" s="13">
        <f>'Formato 6 d)'!B23</f>
        <v>0</v>
      </c>
      <c r="Q15" s="13">
        <f>'Formato 6 d)'!C23</f>
        <v>0</v>
      </c>
      <c r="R15" s="13">
        <f>'Formato 6 d)'!D23</f>
        <v>0</v>
      </c>
      <c r="S15" s="13">
        <f>'Formato 6 d)'!E23</f>
        <v>0</v>
      </c>
      <c r="T15" s="13">
        <f>'Formato 6 d)'!F23</f>
        <v>0</v>
      </c>
      <c r="U15" s="13">
        <f>'Formato 6 d)'!G23</f>
        <v>0</v>
      </c>
    </row>
    <row r="16" spans="1:25" ht="14.25" x14ac:dyDescent="0.45">
      <c r="A16" t="str">
        <f t="shared" si="1"/>
        <v>6,4,2,3,0,0,0</v>
      </c>
      <c r="B16">
        <v>6</v>
      </c>
      <c r="C16">
        <v>4</v>
      </c>
      <c r="D16">
        <v>2</v>
      </c>
      <c r="E16">
        <v>3</v>
      </c>
      <c r="J16" t="s">
        <v>3253</v>
      </c>
      <c r="P16" s="13">
        <f>'Formato 6 d)'!B24</f>
        <v>0</v>
      </c>
      <c r="Q16" s="13">
        <f>'Formato 6 d)'!C24</f>
        <v>0</v>
      </c>
      <c r="R16" s="13">
        <f>'Formato 6 d)'!D24</f>
        <v>0</v>
      </c>
      <c r="S16" s="13">
        <f>'Formato 6 d)'!E24</f>
        <v>0</v>
      </c>
      <c r="T16" s="13">
        <f>'Formato 6 d)'!F24</f>
        <v>0</v>
      </c>
      <c r="U16" s="13">
        <f>'Formato 6 d)'!G24</f>
        <v>0</v>
      </c>
    </row>
    <row r="17" spans="1:21" ht="14.25" x14ac:dyDescent="0.45">
      <c r="A17" t="str">
        <f t="shared" si="1"/>
        <v>6,4,2,3,1,0,0</v>
      </c>
      <c r="B17">
        <v>6</v>
      </c>
      <c r="C17">
        <v>4</v>
      </c>
      <c r="D17">
        <v>2</v>
      </c>
      <c r="E17">
        <v>3</v>
      </c>
      <c r="F17">
        <v>1</v>
      </c>
      <c r="K17" t="s">
        <v>3251</v>
      </c>
      <c r="P17" s="13">
        <f>'Formato 6 d)'!B25</f>
        <v>0</v>
      </c>
      <c r="Q17" s="13">
        <f>'Formato 6 d)'!C25</f>
        <v>0</v>
      </c>
      <c r="R17" s="13">
        <f>'Formato 6 d)'!D25</f>
        <v>0</v>
      </c>
      <c r="S17" s="13">
        <f>'Formato 6 d)'!E25</f>
        <v>0</v>
      </c>
      <c r="T17" s="13">
        <f>'Formato 6 d)'!F25</f>
        <v>0</v>
      </c>
      <c r="U17" s="13">
        <f>'Formato 6 d)'!G25</f>
        <v>0</v>
      </c>
    </row>
    <row r="18" spans="1:21" x14ac:dyDescent="0.25">
      <c r="A18" t="str">
        <f t="shared" si="1"/>
        <v>6,4,2,3,2,0,0</v>
      </c>
      <c r="B18">
        <v>6</v>
      </c>
      <c r="C18">
        <v>4</v>
      </c>
      <c r="D18">
        <v>2</v>
      </c>
      <c r="E18">
        <v>3</v>
      </c>
      <c r="F18">
        <v>2</v>
      </c>
      <c r="K18" t="s">
        <v>3254</v>
      </c>
      <c r="P18" s="13">
        <f>'Formato 6 d)'!B26</f>
        <v>0</v>
      </c>
      <c r="Q18" s="13">
        <f>'Formato 6 d)'!C26</f>
        <v>0</v>
      </c>
      <c r="R18" s="13">
        <f>'Formato 6 d)'!D26</f>
        <v>0</v>
      </c>
      <c r="S18" s="13">
        <f>'Formato 6 d)'!E26</f>
        <v>0</v>
      </c>
      <c r="T18" s="13">
        <f>'Formato 6 d)'!F26</f>
        <v>0</v>
      </c>
      <c r="U18" s="13">
        <f>'Formato 6 d)'!G26</f>
        <v>0</v>
      </c>
    </row>
    <row r="19" spans="1:21" x14ac:dyDescent="0.25">
      <c r="A19" t="str">
        <f t="shared" si="1"/>
        <v>6,4,2,4,0,0,0</v>
      </c>
      <c r="B19">
        <v>6</v>
      </c>
      <c r="C19">
        <v>4</v>
      </c>
      <c r="D19">
        <v>2</v>
      </c>
      <c r="E19">
        <v>4</v>
      </c>
      <c r="J19" t="s">
        <v>3255</v>
      </c>
      <c r="P19" s="13">
        <f>'Formato 6 d)'!B27</f>
        <v>99478087.000000015</v>
      </c>
      <c r="Q19" s="13">
        <f>'Formato 6 d)'!C27</f>
        <v>0</v>
      </c>
      <c r="R19" s="13">
        <f>'Formato 6 d)'!D27</f>
        <v>99478087.000000015</v>
      </c>
      <c r="S19" s="13">
        <f>'Formato 6 d)'!E27</f>
        <v>19225835.82</v>
      </c>
      <c r="T19" s="13">
        <f>'Formato 6 d)'!F27</f>
        <v>19225835.82</v>
      </c>
      <c r="U19" s="13">
        <f>'Formato 6 d)'!G27</f>
        <v>80252251.180000007</v>
      </c>
    </row>
    <row r="20" spans="1:21" x14ac:dyDescent="0.25">
      <c r="A20" t="str">
        <f t="shared" si="1"/>
        <v>6,4,2,5,0,0,0</v>
      </c>
      <c r="B20">
        <v>6</v>
      </c>
      <c r="C20">
        <v>4</v>
      </c>
      <c r="D20">
        <v>2</v>
      </c>
      <c r="E20">
        <v>5</v>
      </c>
      <c r="J20" t="s">
        <v>3256</v>
      </c>
      <c r="P20" s="13">
        <f>'Formato 6 d)'!B28</f>
        <v>0</v>
      </c>
      <c r="Q20" s="13">
        <f>'Formato 6 d)'!C28</f>
        <v>0</v>
      </c>
      <c r="R20" s="13">
        <f>'Formato 6 d)'!D28</f>
        <v>0</v>
      </c>
      <c r="S20" s="13">
        <f>'Formato 6 d)'!E28</f>
        <v>0</v>
      </c>
      <c r="T20" s="13">
        <f>'Formato 6 d)'!F28</f>
        <v>0</v>
      </c>
      <c r="U20" s="13">
        <f>'Formato 6 d)'!G28</f>
        <v>0</v>
      </c>
    </row>
    <row r="21" spans="1:21" x14ac:dyDescent="0.25">
      <c r="A21" t="str">
        <f t="shared" si="1"/>
        <v>6,4,2,5,1,0,0</v>
      </c>
      <c r="B21">
        <v>6</v>
      </c>
      <c r="C21">
        <v>4</v>
      </c>
      <c r="D21">
        <v>2</v>
      </c>
      <c r="E21">
        <v>5</v>
      </c>
      <c r="F21">
        <v>1</v>
      </c>
      <c r="K21" t="s">
        <v>3257</v>
      </c>
      <c r="P21" s="13">
        <f>'Formato 6 d)'!B29</f>
        <v>0</v>
      </c>
      <c r="Q21" s="13">
        <f>'Formato 6 d)'!C29</f>
        <v>0</v>
      </c>
      <c r="R21" s="13">
        <f>'Formato 6 d)'!D29</f>
        <v>0</v>
      </c>
      <c r="S21" s="13">
        <f>'Formato 6 d)'!E29</f>
        <v>0</v>
      </c>
      <c r="T21" s="13">
        <f>'Formato 6 d)'!F29</f>
        <v>0</v>
      </c>
      <c r="U21" s="13">
        <f>'Formato 6 d)'!G29</f>
        <v>0</v>
      </c>
    </row>
    <row r="22" spans="1:21" x14ac:dyDescent="0.25">
      <c r="A22" t="str">
        <f t="shared" si="1"/>
        <v>6,4,2,5,2,0,0</v>
      </c>
      <c r="B22">
        <v>6</v>
      </c>
      <c r="C22">
        <v>4</v>
      </c>
      <c r="D22">
        <v>2</v>
      </c>
      <c r="E22">
        <v>5</v>
      </c>
      <c r="F22">
        <v>2</v>
      </c>
      <c r="K22" t="s">
        <v>3258</v>
      </c>
      <c r="P22" s="13">
        <f>'Formato 6 d)'!B30</f>
        <v>0</v>
      </c>
      <c r="Q22" s="13">
        <f>'Formato 6 d)'!C30</f>
        <v>0</v>
      </c>
      <c r="R22" s="13">
        <f>'Formato 6 d)'!D30</f>
        <v>0</v>
      </c>
      <c r="S22" s="13">
        <f>'Formato 6 d)'!E30</f>
        <v>0</v>
      </c>
      <c r="T22" s="13">
        <f>'Formato 6 d)'!F30</f>
        <v>0</v>
      </c>
      <c r="U22" s="13">
        <f>'Formato 6 d)'!G30</f>
        <v>0</v>
      </c>
    </row>
    <row r="23" spans="1:21" x14ac:dyDescent="0.25">
      <c r="A23" t="str">
        <f t="shared" si="1"/>
        <v>6,4,2,6,0,0,0</v>
      </c>
      <c r="B23">
        <v>6</v>
      </c>
      <c r="C23">
        <v>4</v>
      </c>
      <c r="D23">
        <v>2</v>
      </c>
      <c r="E23">
        <v>6</v>
      </c>
      <c r="J23" t="s">
        <v>3259</v>
      </c>
      <c r="P23" s="13">
        <f>'Formato 6 d)'!B31</f>
        <v>0</v>
      </c>
      <c r="Q23" s="13">
        <f>'Formato 6 d)'!C31</f>
        <v>0</v>
      </c>
      <c r="R23" s="13">
        <f>'Formato 6 d)'!D31</f>
        <v>0</v>
      </c>
      <c r="S23" s="13">
        <f>'Formato 6 d)'!E31</f>
        <v>0</v>
      </c>
      <c r="T23" s="13">
        <f>'Formato 6 d)'!F31</f>
        <v>0</v>
      </c>
      <c r="U23" s="13">
        <f>'Formato 6 d)'!G31</f>
        <v>0</v>
      </c>
    </row>
    <row r="24" spans="1:21" x14ac:dyDescent="0.25">
      <c r="A24" t="str">
        <f t="shared" si="1"/>
        <v>6,4,3,0,0,0,0</v>
      </c>
      <c r="B24">
        <v>6</v>
      </c>
      <c r="C24">
        <v>4</v>
      </c>
      <c r="D24">
        <v>3</v>
      </c>
      <c r="I24" t="s">
        <v>3261</v>
      </c>
      <c r="P24" s="13">
        <f>'Formato 6 d)'!B33</f>
        <v>99478087.000000015</v>
      </c>
      <c r="Q24" s="13">
        <f>'Formato 6 d)'!C33</f>
        <v>0</v>
      </c>
      <c r="R24" s="13">
        <f>'Formato 6 d)'!D33</f>
        <v>99478087.000000015</v>
      </c>
      <c r="S24" s="13">
        <f>'Formato 6 d)'!E33</f>
        <v>19225835.82</v>
      </c>
      <c r="T24" s="13">
        <f>'Formato 6 d)'!F33</f>
        <v>19225835.82</v>
      </c>
      <c r="U24" s="13">
        <f>'Formato 6 d)'!G33</f>
        <v>80252251.180000007</v>
      </c>
    </row>
    <row r="25" spans="1:21" x14ac:dyDescent="0.25">
      <c r="P25" s="13"/>
      <c r="Q25" s="13"/>
      <c r="R25" s="13"/>
      <c r="S25" s="13"/>
      <c r="T25" s="13"/>
      <c r="U25" s="13"/>
    </row>
    <row r="26" spans="1:21" x14ac:dyDescent="0.25">
      <c r="P26" s="13"/>
      <c r="Q26" s="13"/>
      <c r="R26" s="13"/>
      <c r="S26" s="13"/>
      <c r="T26" s="13"/>
      <c r="U26" s="13"/>
    </row>
    <row r="27" spans="1:21" x14ac:dyDescent="0.25">
      <c r="P27" s="13"/>
      <c r="Q27" s="13"/>
      <c r="R27" s="13"/>
      <c r="S27" s="13"/>
      <c r="T27" s="13"/>
      <c r="U27" s="13"/>
    </row>
    <row r="28" spans="1:21" x14ac:dyDescent="0.25">
      <c r="P28" s="13"/>
      <c r="Q28" s="13"/>
      <c r="R28" s="13"/>
      <c r="S28" s="13"/>
      <c r="T28" s="13"/>
      <c r="U28" s="13"/>
    </row>
    <row r="29" spans="1:21" x14ac:dyDescent="0.25">
      <c r="P29" s="13"/>
      <c r="Q29" s="13"/>
      <c r="R29" s="13"/>
      <c r="S29" s="13"/>
      <c r="T29" s="13"/>
      <c r="U29" s="13"/>
    </row>
    <row r="30" spans="1:21" x14ac:dyDescent="0.25">
      <c r="P30" s="13"/>
      <c r="Q30" s="13"/>
      <c r="R30" s="13"/>
      <c r="S30" s="13"/>
      <c r="T30" s="13"/>
      <c r="U30" s="13"/>
    </row>
    <row r="31" spans="1:21" x14ac:dyDescent="0.25">
      <c r="P31" s="13"/>
      <c r="Q31" s="13"/>
      <c r="R31" s="13"/>
      <c r="S31" s="13"/>
      <c r="T31" s="13"/>
      <c r="U31" s="13"/>
    </row>
    <row r="32" spans="1:21" x14ac:dyDescent="0.25">
      <c r="P32" s="13"/>
      <c r="Q32" s="13"/>
      <c r="R32" s="13"/>
      <c r="S32" s="13"/>
      <c r="T32" s="13"/>
      <c r="U32" s="13"/>
    </row>
    <row r="33" spans="16:21" x14ac:dyDescent="0.25">
      <c r="P33" s="13"/>
      <c r="Q33" s="13"/>
      <c r="R33" s="13"/>
      <c r="S33" s="13"/>
      <c r="T33" s="13"/>
      <c r="U33" s="13"/>
    </row>
    <row r="34" spans="16:21" x14ac:dyDescent="0.25">
      <c r="P34" s="13"/>
      <c r="Q34" s="13"/>
      <c r="R34" s="13"/>
      <c r="S34" s="13"/>
      <c r="T34" s="13"/>
      <c r="U34" s="13"/>
    </row>
    <row r="35" spans="16:21" x14ac:dyDescent="0.25">
      <c r="P35" s="13"/>
      <c r="Q35" s="13"/>
      <c r="R35" s="13"/>
      <c r="S35" s="13"/>
      <c r="T35" s="13"/>
      <c r="U35" s="13"/>
    </row>
    <row r="36" spans="16:21" x14ac:dyDescent="0.25">
      <c r="P36" s="13"/>
      <c r="Q36" s="13"/>
      <c r="R36" s="13"/>
      <c r="S36" s="13"/>
      <c r="T36" s="13"/>
      <c r="U36" s="13"/>
    </row>
    <row r="37" spans="16:21" x14ac:dyDescent="0.25">
      <c r="P37" s="13"/>
      <c r="Q37" s="13"/>
      <c r="R37" s="13"/>
      <c r="S37" s="13"/>
      <c r="T37" s="13"/>
      <c r="U37" s="13"/>
    </row>
    <row r="38" spans="16:21" x14ac:dyDescent="0.25">
      <c r="P38" s="13"/>
      <c r="Q38" s="13"/>
      <c r="R38" s="13"/>
      <c r="S38" s="13"/>
      <c r="T38" s="13"/>
      <c r="U38" s="13"/>
    </row>
    <row r="39" spans="16:21" x14ac:dyDescent="0.25">
      <c r="P39" s="13"/>
      <c r="Q39" s="13"/>
      <c r="R39" s="13"/>
      <c r="S39" s="13"/>
      <c r="T39" s="13"/>
      <c r="U39" s="13"/>
    </row>
    <row r="40" spans="16:21" x14ac:dyDescent="0.25">
      <c r="P40" s="13"/>
      <c r="Q40" s="13"/>
      <c r="R40" s="13"/>
      <c r="S40" s="13"/>
      <c r="T40" s="13"/>
      <c r="U40" s="13"/>
    </row>
    <row r="41" spans="16:21" x14ac:dyDescent="0.25">
      <c r="P41" s="13"/>
      <c r="Q41" s="13"/>
      <c r="R41" s="13"/>
      <c r="S41" s="13"/>
      <c r="T41" s="13"/>
      <c r="U41" s="13"/>
    </row>
    <row r="42" spans="16:21" x14ac:dyDescent="0.25">
      <c r="P42" s="13"/>
      <c r="Q42" s="13"/>
      <c r="R42" s="13"/>
      <c r="S42" s="13"/>
      <c r="T42" s="13"/>
      <c r="U42" s="13"/>
    </row>
    <row r="43" spans="16:21" x14ac:dyDescent="0.25">
      <c r="P43" s="13"/>
      <c r="Q43" s="13"/>
      <c r="R43" s="13"/>
      <c r="S43" s="13"/>
      <c r="T43" s="13"/>
      <c r="U43" s="13"/>
    </row>
    <row r="44" spans="16:21" x14ac:dyDescent="0.25">
      <c r="P44" s="13"/>
      <c r="Q44" s="13"/>
      <c r="R44" s="13"/>
      <c r="S44" s="13"/>
      <c r="T44" s="13"/>
      <c r="U44" s="13"/>
    </row>
    <row r="45" spans="16:21" x14ac:dyDescent="0.25">
      <c r="P45" s="13"/>
      <c r="Q45" s="13"/>
      <c r="R45" s="13"/>
      <c r="S45" s="13"/>
      <c r="T45" s="13"/>
      <c r="U45" s="13"/>
    </row>
    <row r="46" spans="16:21" x14ac:dyDescent="0.25">
      <c r="P46" s="13"/>
      <c r="Q46" s="13"/>
      <c r="R46" s="13"/>
      <c r="S46" s="13"/>
      <c r="T46" s="13"/>
      <c r="U46" s="13"/>
    </row>
    <row r="47" spans="16:21" x14ac:dyDescent="0.25">
      <c r="P47" s="13"/>
      <c r="Q47" s="13"/>
      <c r="R47" s="13"/>
      <c r="S47" s="13"/>
      <c r="T47" s="13"/>
      <c r="U47" s="13"/>
    </row>
    <row r="48" spans="16:21" x14ac:dyDescent="0.25">
      <c r="P48" s="13"/>
      <c r="Q48" s="13"/>
      <c r="R48" s="13"/>
      <c r="S48" s="13"/>
      <c r="T48" s="13"/>
      <c r="U48" s="13"/>
    </row>
    <row r="49" spans="16:21" x14ac:dyDescent="0.25">
      <c r="P49" s="13"/>
      <c r="Q49" s="13"/>
      <c r="R49" s="13"/>
      <c r="S49" s="13"/>
      <c r="T49" s="13"/>
      <c r="U49" s="13"/>
    </row>
    <row r="50" spans="16:21" x14ac:dyDescent="0.25">
      <c r="P50" s="13"/>
      <c r="Q50" s="13"/>
      <c r="R50" s="13"/>
      <c r="S50" s="13"/>
      <c r="T50" s="13"/>
      <c r="U50" s="13"/>
    </row>
    <row r="51" spans="16:21" x14ac:dyDescent="0.25">
      <c r="P51" s="13"/>
      <c r="Q51" s="13"/>
      <c r="R51" s="13"/>
      <c r="S51" s="13"/>
      <c r="T51" s="13"/>
      <c r="U51" s="13"/>
    </row>
    <row r="52" spans="16:21" x14ac:dyDescent="0.25">
      <c r="P52" s="13"/>
      <c r="Q52" s="13"/>
      <c r="R52" s="13"/>
      <c r="S52" s="13"/>
      <c r="T52" s="13"/>
      <c r="U52" s="13"/>
    </row>
    <row r="53" spans="16:21" x14ac:dyDescent="0.25">
      <c r="P53" s="13"/>
      <c r="Q53" s="13"/>
      <c r="R53" s="13"/>
      <c r="S53" s="13"/>
      <c r="T53" s="13"/>
      <c r="U53" s="13"/>
    </row>
    <row r="54" spans="16:21" x14ac:dyDescent="0.25">
      <c r="P54" s="13"/>
      <c r="Q54" s="13"/>
      <c r="R54" s="13"/>
      <c r="S54" s="13"/>
      <c r="T54" s="13"/>
      <c r="U54" s="13"/>
    </row>
    <row r="55" spans="16:21" x14ac:dyDescent="0.25">
      <c r="P55" s="13"/>
      <c r="Q55" s="13"/>
      <c r="R55" s="13"/>
      <c r="S55" s="13"/>
      <c r="T55" s="13"/>
      <c r="U55" s="13"/>
    </row>
    <row r="56" spans="16:21" x14ac:dyDescent="0.25">
      <c r="P56" s="13"/>
      <c r="Q56" s="13"/>
      <c r="R56" s="13"/>
      <c r="S56" s="13"/>
      <c r="T56" s="13"/>
      <c r="U56" s="13"/>
    </row>
    <row r="57" spans="16:21" x14ac:dyDescent="0.25">
      <c r="P57" s="13"/>
      <c r="Q57" s="13"/>
      <c r="R57" s="13"/>
      <c r="S57" s="13"/>
      <c r="T57" s="13"/>
      <c r="U57" s="13"/>
    </row>
    <row r="58" spans="16:21" x14ac:dyDescent="0.25">
      <c r="P58" s="13"/>
      <c r="Q58" s="13"/>
      <c r="R58" s="13"/>
      <c r="S58" s="13"/>
      <c r="T58" s="13"/>
      <c r="U58" s="13"/>
    </row>
    <row r="59" spans="16:21" x14ac:dyDescent="0.25">
      <c r="P59" s="13"/>
      <c r="Q59" s="13"/>
      <c r="R59" s="13"/>
      <c r="S59" s="13"/>
      <c r="T59" s="13"/>
      <c r="U59" s="13"/>
    </row>
    <row r="60" spans="16:21" x14ac:dyDescent="0.25">
      <c r="P60" s="13"/>
      <c r="Q60" s="13"/>
      <c r="R60" s="13"/>
      <c r="S60" s="13"/>
      <c r="T60" s="13"/>
      <c r="U60" s="13"/>
    </row>
    <row r="61" spans="16:21" x14ac:dyDescent="0.25">
      <c r="P61" s="13"/>
      <c r="Q61" s="13"/>
      <c r="R61" s="13"/>
      <c r="S61" s="13"/>
      <c r="T61" s="13"/>
      <c r="U61" s="13"/>
    </row>
    <row r="62" spans="16:21" x14ac:dyDescent="0.25">
      <c r="P62" s="13"/>
      <c r="Q62" s="13"/>
      <c r="R62" s="13"/>
      <c r="S62" s="13"/>
      <c r="T62" s="13"/>
      <c r="U62" s="13"/>
    </row>
    <row r="63" spans="16:21" x14ac:dyDescent="0.25">
      <c r="P63" s="13"/>
      <c r="Q63" s="13"/>
      <c r="R63" s="13"/>
      <c r="S63" s="13"/>
      <c r="T63" s="13"/>
      <c r="U63" s="13"/>
    </row>
    <row r="64" spans="16:21" x14ac:dyDescent="0.25">
      <c r="P64" s="13"/>
      <c r="Q64" s="13"/>
      <c r="R64" s="13"/>
      <c r="S64" s="13"/>
      <c r="T64" s="13"/>
      <c r="U64" s="13"/>
    </row>
    <row r="65" spans="16:21" x14ac:dyDescent="0.25">
      <c r="P65" s="13"/>
      <c r="Q65" s="13"/>
      <c r="R65" s="13"/>
      <c r="S65" s="13"/>
      <c r="T65" s="13"/>
      <c r="U65" s="13"/>
    </row>
    <row r="66" spans="16:21" x14ac:dyDescent="0.25">
      <c r="P66" s="13"/>
      <c r="Q66" s="13"/>
      <c r="R66" s="13"/>
      <c r="S66" s="13"/>
      <c r="T66" s="13"/>
      <c r="U66" s="13"/>
    </row>
  </sheetData>
  <sheetProtection algorithmName="SHA-512" hashValue="E0jDfITOdVfV6jORJZ7i26v4eo0NecbEg1zWNx7ajTk4EgI8U41eR6zSAMSJEhL3+v06q/B6aoTUFUcucHvtUA==" saltValue="Z4kNrxJt/FO8dTnmkCKPzw==" spinCount="100000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0"/>
  <dimension ref="A1:G43"/>
  <sheetViews>
    <sheetView showGridLines="0" topLeftCell="A18" zoomScale="85" zoomScaleNormal="85" zoomScalePageLayoutView="90" workbookViewId="0">
      <selection activeCell="D12" sqref="D12"/>
    </sheetView>
  </sheetViews>
  <sheetFormatPr baseColWidth="10" defaultColWidth="0" defaultRowHeight="15" zeroHeight="1" x14ac:dyDescent="0.25"/>
  <cols>
    <col min="1" max="1" width="81.42578125" customWidth="1"/>
    <col min="2" max="7" width="20.7109375" customWidth="1"/>
    <col min="8" max="16384" width="10.85546875" hidden="1"/>
  </cols>
  <sheetData>
    <row r="1" spans="1:7" ht="37.5" customHeight="1" x14ac:dyDescent="0.45">
      <c r="A1" s="143" t="s">
        <v>413</v>
      </c>
      <c r="B1" s="143"/>
      <c r="C1" s="143"/>
      <c r="D1" s="143"/>
      <c r="E1" s="143"/>
      <c r="F1" s="143"/>
      <c r="G1" s="143"/>
    </row>
    <row r="2" spans="1:7" ht="14.25" x14ac:dyDescent="0.45">
      <c r="A2" s="128" t="str">
        <f>ENTIDAD</f>
        <v>Municipio de León, Gobierno del Estado de Guanajuato</v>
      </c>
      <c r="B2" s="129"/>
      <c r="C2" s="129"/>
      <c r="D2" s="129"/>
      <c r="E2" s="129"/>
      <c r="F2" s="129"/>
      <c r="G2" s="130"/>
    </row>
    <row r="3" spans="1:7" ht="14.25" x14ac:dyDescent="0.45">
      <c r="A3" s="131" t="s">
        <v>414</v>
      </c>
      <c r="B3" s="132"/>
      <c r="C3" s="132"/>
      <c r="D3" s="132"/>
      <c r="E3" s="132"/>
      <c r="F3" s="132"/>
      <c r="G3" s="133"/>
    </row>
    <row r="4" spans="1:7" ht="14.25" x14ac:dyDescent="0.45">
      <c r="A4" s="131" t="s">
        <v>118</v>
      </c>
      <c r="B4" s="132"/>
      <c r="C4" s="132"/>
      <c r="D4" s="132"/>
      <c r="E4" s="132"/>
      <c r="F4" s="132"/>
      <c r="G4" s="133"/>
    </row>
    <row r="5" spans="1:7" ht="14.25" x14ac:dyDescent="0.45">
      <c r="A5" s="131" t="s">
        <v>415</v>
      </c>
      <c r="B5" s="132"/>
      <c r="C5" s="132"/>
      <c r="D5" s="132"/>
      <c r="E5" s="132"/>
      <c r="F5" s="132"/>
      <c r="G5" s="133"/>
    </row>
    <row r="6" spans="1:7" x14ac:dyDescent="0.25">
      <c r="A6" s="140" t="s">
        <v>3288</v>
      </c>
      <c r="B6" s="43">
        <f>ANIO1P</f>
        <v>2024</v>
      </c>
      <c r="C6" s="151" t="str">
        <f>ANIO2P</f>
        <v>2025 (d)</v>
      </c>
      <c r="D6" s="151" t="str">
        <f>ANIO3P</f>
        <v>2026 (d)</v>
      </c>
      <c r="E6" s="151" t="str">
        <f>ANIO4P</f>
        <v>2027 (d)</v>
      </c>
      <c r="F6" s="151" t="str">
        <f>ANIO5P</f>
        <v>2028 (d)</v>
      </c>
      <c r="G6" s="151" t="str">
        <f>ANIO6P</f>
        <v>2029 (d)</v>
      </c>
    </row>
    <row r="7" spans="1:7" ht="48" customHeight="1" x14ac:dyDescent="0.25">
      <c r="A7" s="141"/>
      <c r="B7" s="73" t="s">
        <v>3291</v>
      </c>
      <c r="C7" s="152"/>
      <c r="D7" s="152"/>
      <c r="E7" s="152"/>
      <c r="F7" s="152"/>
      <c r="G7" s="152"/>
    </row>
    <row r="8" spans="1:7" x14ac:dyDescent="0.25">
      <c r="A8" s="44" t="s">
        <v>421</v>
      </c>
      <c r="B8" s="28">
        <f>SUM(B9:B20)</f>
        <v>117162740</v>
      </c>
      <c r="C8" s="28">
        <f t="shared" ref="C8:G8" si="0">SUM(C9:C20)</f>
        <v>0</v>
      </c>
      <c r="D8" s="28">
        <f t="shared" si="0"/>
        <v>0</v>
      </c>
      <c r="E8" s="28">
        <f t="shared" si="0"/>
        <v>0</v>
      </c>
      <c r="F8" s="28">
        <f t="shared" si="0"/>
        <v>0</v>
      </c>
      <c r="G8" s="28">
        <f t="shared" si="0"/>
        <v>0</v>
      </c>
    </row>
    <row r="9" spans="1:7" x14ac:dyDescent="0.25">
      <c r="A9" s="45" t="s">
        <v>216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x14ac:dyDescent="0.25">
      <c r="A10" s="45" t="s">
        <v>217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x14ac:dyDescent="0.25">
      <c r="A11" s="45" t="s">
        <v>218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x14ac:dyDescent="0.25">
      <c r="A12" s="45" t="s">
        <v>416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x14ac:dyDescent="0.25">
      <c r="A13" s="45" t="s">
        <v>220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x14ac:dyDescent="0.25">
      <c r="A14" s="45" t="s">
        <v>221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 x14ac:dyDescent="0.25">
      <c r="A15" s="45" t="s">
        <v>417</v>
      </c>
      <c r="B15" s="50">
        <v>7412604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x14ac:dyDescent="0.25">
      <c r="A16" s="45" t="s">
        <v>418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x14ac:dyDescent="0.25">
      <c r="A17" s="8" t="s">
        <v>419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</row>
    <row r="18" spans="1:7" x14ac:dyDescent="0.25">
      <c r="A18" s="45" t="s">
        <v>240</v>
      </c>
      <c r="B18" s="50">
        <v>109750136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</row>
    <row r="19" spans="1:7" x14ac:dyDescent="0.25">
      <c r="A19" s="45" t="s">
        <v>241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 x14ac:dyDescent="0.25">
      <c r="A20" s="45" t="s">
        <v>420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</row>
    <row r="21" spans="1:7" ht="14.25" x14ac:dyDescent="0.45">
      <c r="A21" s="46"/>
      <c r="B21" s="46"/>
      <c r="C21" s="46"/>
      <c r="D21" s="46"/>
      <c r="E21" s="46"/>
      <c r="F21" s="46"/>
      <c r="G21" s="46"/>
    </row>
    <row r="22" spans="1:7" ht="14.25" x14ac:dyDescent="0.45">
      <c r="A22" s="47" t="s">
        <v>422</v>
      </c>
      <c r="B22" s="51">
        <f>SUM(B23:B27)</f>
        <v>0</v>
      </c>
      <c r="C22" s="51">
        <f t="shared" ref="C22:G22" si="1">SUM(C23:C27)</f>
        <v>0</v>
      </c>
      <c r="D22" s="51">
        <f t="shared" si="1"/>
        <v>0</v>
      </c>
      <c r="E22" s="51">
        <f t="shared" si="1"/>
        <v>0</v>
      </c>
      <c r="F22" s="51">
        <f t="shared" si="1"/>
        <v>0</v>
      </c>
      <c r="G22" s="51">
        <f t="shared" si="1"/>
        <v>0</v>
      </c>
    </row>
    <row r="23" spans="1:7" ht="14.25" x14ac:dyDescent="0.45">
      <c r="A23" s="45" t="s">
        <v>423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ht="14.25" x14ac:dyDescent="0.45">
      <c r="A24" s="45" t="s">
        <v>424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5" t="s">
        <v>425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5" t="s">
        <v>265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5" t="s">
        <v>266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46"/>
      <c r="B28" s="46"/>
      <c r="C28" s="46"/>
      <c r="D28" s="46"/>
      <c r="E28" s="46"/>
      <c r="F28" s="46"/>
      <c r="G28" s="46"/>
    </row>
    <row r="29" spans="1:7" x14ac:dyDescent="0.25">
      <c r="A29" s="47" t="s">
        <v>426</v>
      </c>
      <c r="B29" s="51">
        <f>B30</f>
        <v>0</v>
      </c>
      <c r="C29" s="51">
        <f t="shared" ref="C29:G29" si="2">C30</f>
        <v>0</v>
      </c>
      <c r="D29" s="51">
        <f t="shared" si="2"/>
        <v>0</v>
      </c>
      <c r="E29" s="51">
        <f t="shared" si="2"/>
        <v>0</v>
      </c>
      <c r="F29" s="51">
        <f t="shared" si="2"/>
        <v>0</v>
      </c>
      <c r="G29" s="51">
        <f t="shared" si="2"/>
        <v>0</v>
      </c>
    </row>
    <row r="30" spans="1:7" x14ac:dyDescent="0.25">
      <c r="A30" s="45" t="s">
        <v>269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</row>
    <row r="31" spans="1:7" x14ac:dyDescent="0.25">
      <c r="A31" s="46"/>
      <c r="B31" s="46"/>
      <c r="C31" s="46"/>
      <c r="D31" s="46"/>
      <c r="E31" s="46"/>
      <c r="F31" s="46"/>
      <c r="G31" s="46"/>
    </row>
    <row r="32" spans="1:7" x14ac:dyDescent="0.25">
      <c r="A32" s="9" t="s">
        <v>427</v>
      </c>
      <c r="B32" s="51">
        <f>B29+B22+B8</f>
        <v>117162740</v>
      </c>
      <c r="C32" s="51">
        <f t="shared" ref="C32:F32" si="3">C29+C22+C8</f>
        <v>0</v>
      </c>
      <c r="D32" s="51">
        <f t="shared" si="3"/>
        <v>0</v>
      </c>
      <c r="E32" s="51">
        <f t="shared" si="3"/>
        <v>0</v>
      </c>
      <c r="F32" s="51">
        <f t="shared" si="3"/>
        <v>0</v>
      </c>
      <c r="G32" s="51">
        <f>G29+G22+G8</f>
        <v>0</v>
      </c>
    </row>
    <row r="33" spans="1:7" x14ac:dyDescent="0.25">
      <c r="A33" s="46"/>
      <c r="B33" s="46"/>
      <c r="C33" s="46"/>
      <c r="D33" s="46"/>
      <c r="E33" s="46"/>
      <c r="F33" s="46"/>
      <c r="G33" s="46"/>
    </row>
    <row r="34" spans="1:7" x14ac:dyDescent="0.25">
      <c r="A34" s="47" t="s">
        <v>271</v>
      </c>
      <c r="B34" s="52"/>
      <c r="C34" s="52"/>
      <c r="D34" s="52"/>
      <c r="E34" s="52"/>
      <c r="F34" s="52"/>
      <c r="G34" s="52"/>
    </row>
    <row r="35" spans="1:7" ht="30" x14ac:dyDescent="0.25">
      <c r="A35" s="48" t="s">
        <v>428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</row>
    <row r="36" spans="1:7" ht="30" x14ac:dyDescent="0.25">
      <c r="A36" s="48" t="s">
        <v>273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</row>
    <row r="37" spans="1:7" x14ac:dyDescent="0.25">
      <c r="A37" s="47" t="s">
        <v>429</v>
      </c>
      <c r="B37" s="51">
        <f>B36+B35</f>
        <v>0</v>
      </c>
      <c r="C37" s="51">
        <f t="shared" ref="C37:F37" si="4">C36+C35</f>
        <v>0</v>
      </c>
      <c r="D37" s="51">
        <f t="shared" si="4"/>
        <v>0</v>
      </c>
      <c r="E37" s="51">
        <f t="shared" si="4"/>
        <v>0</v>
      </c>
      <c r="F37" s="51">
        <f t="shared" si="4"/>
        <v>0</v>
      </c>
      <c r="G37" s="51">
        <f>G36+G35</f>
        <v>0</v>
      </c>
    </row>
    <row r="38" spans="1:7" x14ac:dyDescent="0.25">
      <c r="A38" s="49"/>
      <c r="B38" s="5"/>
      <c r="C38" s="5"/>
      <c r="D38" s="5"/>
      <c r="E38" s="5"/>
      <c r="F38" s="5"/>
      <c r="G38" s="5"/>
    </row>
    <row r="39" spans="1:7" ht="14.25" hidden="1" x14ac:dyDescent="0.45"/>
    <row r="40" spans="1:7" ht="14.25" hidden="1" x14ac:dyDescent="0.45"/>
    <row r="41" spans="1:7" ht="14.25" hidden="1" x14ac:dyDescent="0.45"/>
    <row r="42" spans="1:7" ht="14.25" hidden="1" x14ac:dyDescent="0.45"/>
    <row r="43" spans="1:7" ht="14.25" hidden="1" x14ac:dyDescent="0.45"/>
  </sheetData>
  <sheetProtection password="99CF" sheet="1" objects="1" scenarios="1"/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 xr:uid="{00000000-0002-0000-1500-000000000000}"/>
    <dataValidation allowBlank="1" showInputMessage="1" showErrorMessage="1" prompt="Año 2 (d)" sqref="D6:D7" xr:uid="{00000000-0002-0000-1500-000001000000}"/>
    <dataValidation allowBlank="1" showInputMessage="1" showErrorMessage="1" prompt="Año 3 (d)" sqref="E6:E7" xr:uid="{00000000-0002-0000-1500-000002000000}"/>
    <dataValidation allowBlank="1" showInputMessage="1" showErrorMessage="1" prompt="Año 4 (d)" sqref="F6:F7" xr:uid="{00000000-0002-0000-1500-000003000000}"/>
    <dataValidation allowBlank="1" showInputMessage="1" showErrorMessage="1" prompt="Año 5 (d)" sqref="G6:G7" xr:uid="{00000000-0002-0000-1500-000004000000}"/>
    <dataValidation type="decimal" allowBlank="1" showInputMessage="1" showErrorMessage="1" sqref="B8:G37" xr:uid="{00000000-0002-0000-1500-000005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5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500-000006000000}">
          <x14:formula1>
            <xm:f>'Info General'!D1</xm:f>
          </x14:formula1>
          <x14:formula2>
            <xm:f>'Info General'!E1</xm:f>
          </x14:formula2>
          <xm:sqref>B6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0"/>
  <dimension ref="A1:U39"/>
  <sheetViews>
    <sheetView workbookViewId="0">
      <selection activeCell="O35" sqref="O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7,1,1,0,0,0,0</v>
      </c>
      <c r="B2">
        <v>7</v>
      </c>
      <c r="C2">
        <v>1</v>
      </c>
      <c r="D2">
        <v>1</v>
      </c>
      <c r="I2" t="s">
        <v>215</v>
      </c>
      <c r="P2" s="13">
        <f>'Formato 7 a)'!B8</f>
        <v>117162740</v>
      </c>
      <c r="Q2" s="13">
        <f>'Formato 7 a)'!C8</f>
        <v>0</v>
      </c>
      <c r="R2" s="13">
        <f>'Formato 7 a)'!D8</f>
        <v>0</v>
      </c>
      <c r="S2" s="13">
        <f>'Formato 7 a)'!E8</f>
        <v>0</v>
      </c>
      <c r="T2" s="13">
        <f>'Formato 7 a)'!F8</f>
        <v>0</v>
      </c>
      <c r="U2" s="13">
        <f>'Formato 7 a)'!G8</f>
        <v>0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7,1,1,1,0,0,0</v>
      </c>
      <c r="B3">
        <v>7</v>
      </c>
      <c r="C3">
        <v>1</v>
      </c>
      <c r="D3">
        <v>1</v>
      </c>
      <c r="E3">
        <v>1</v>
      </c>
      <c r="J3" t="s">
        <v>740</v>
      </c>
      <c r="P3" s="13">
        <f>'Formato 7 a)'!B9</f>
        <v>0</v>
      </c>
      <c r="Q3" s="13">
        <f>'Formato 7 a)'!C9</f>
        <v>0</v>
      </c>
      <c r="R3" s="13">
        <f>'Formato 7 a)'!D9</f>
        <v>0</v>
      </c>
      <c r="S3" s="13">
        <f>'Formato 7 a)'!E9</f>
        <v>0</v>
      </c>
      <c r="T3" s="13">
        <f>'Formato 7 a)'!F9</f>
        <v>0</v>
      </c>
      <c r="U3" s="13">
        <f>'Formato 7 a)'!G9</f>
        <v>0</v>
      </c>
    </row>
    <row r="4" spans="1:21" ht="14.25" x14ac:dyDescent="0.45">
      <c r="A4" t="str">
        <f t="shared" si="0"/>
        <v>7,1,1,2,0,0,0</v>
      </c>
      <c r="B4">
        <v>7</v>
      </c>
      <c r="C4">
        <v>1</v>
      </c>
      <c r="D4">
        <v>1</v>
      </c>
      <c r="E4">
        <v>2</v>
      </c>
      <c r="J4" t="s">
        <v>741</v>
      </c>
      <c r="P4" s="13">
        <f>'Formato 7 a)'!B10</f>
        <v>0</v>
      </c>
      <c r="Q4" s="13">
        <f>'Formato 7 a)'!C10</f>
        <v>0</v>
      </c>
      <c r="R4" s="13">
        <f>'Formato 7 a)'!D10</f>
        <v>0</v>
      </c>
      <c r="S4" s="13">
        <f>'Formato 7 a)'!E10</f>
        <v>0</v>
      </c>
      <c r="T4" s="13">
        <f>'Formato 7 a)'!F10</f>
        <v>0</v>
      </c>
      <c r="U4" s="13">
        <f>'Formato 7 a)'!G10</f>
        <v>0</v>
      </c>
    </row>
    <row r="5" spans="1:21" ht="14.25" x14ac:dyDescent="0.45">
      <c r="A5" t="str">
        <f t="shared" si="0"/>
        <v>7,1,1,3,0,0,0</v>
      </c>
      <c r="B5">
        <v>7</v>
      </c>
      <c r="C5">
        <v>1</v>
      </c>
      <c r="D5">
        <v>1</v>
      </c>
      <c r="E5">
        <v>3</v>
      </c>
      <c r="J5" t="s">
        <v>742</v>
      </c>
      <c r="P5" s="13">
        <f>'Formato 7 a)'!B11</f>
        <v>0</v>
      </c>
      <c r="Q5" s="13">
        <f>'Formato 7 a)'!C11</f>
        <v>0</v>
      </c>
      <c r="R5" s="13">
        <f>'Formato 7 a)'!D11</f>
        <v>0</v>
      </c>
      <c r="S5" s="13">
        <f>'Formato 7 a)'!E11</f>
        <v>0</v>
      </c>
      <c r="T5" s="13">
        <f>'Formato 7 a)'!F11</f>
        <v>0</v>
      </c>
      <c r="U5" s="13">
        <f>'Formato 7 a)'!G11</f>
        <v>0</v>
      </c>
    </row>
    <row r="6" spans="1:21" ht="14.25" x14ac:dyDescent="0.45">
      <c r="A6" t="str">
        <f t="shared" si="0"/>
        <v>7,1,1,4,0,0,0</v>
      </c>
      <c r="B6">
        <v>7</v>
      </c>
      <c r="C6">
        <v>1</v>
      </c>
      <c r="D6">
        <v>1</v>
      </c>
      <c r="E6">
        <v>4</v>
      </c>
      <c r="J6" t="s">
        <v>3262</v>
      </c>
      <c r="P6" s="13">
        <f>'Formato 7 a)'!B12</f>
        <v>0</v>
      </c>
      <c r="Q6" s="13">
        <f>'Formato 7 a)'!C12</f>
        <v>0</v>
      </c>
      <c r="R6" s="13">
        <f>'Formato 7 a)'!D12</f>
        <v>0</v>
      </c>
      <c r="S6" s="13">
        <f>'Formato 7 a)'!E12</f>
        <v>0</v>
      </c>
      <c r="T6" s="13">
        <f>'Formato 7 a)'!F12</f>
        <v>0</v>
      </c>
      <c r="U6" s="13">
        <f>'Formato 7 a)'!G12</f>
        <v>0</v>
      </c>
    </row>
    <row r="7" spans="1:21" ht="14.25" x14ac:dyDescent="0.45">
      <c r="A7" t="str">
        <f t="shared" si="0"/>
        <v>7,1,1,5,0,0,0</v>
      </c>
      <c r="B7">
        <v>7</v>
      </c>
      <c r="C7">
        <v>1</v>
      </c>
      <c r="D7">
        <v>1</v>
      </c>
      <c r="E7">
        <v>5</v>
      </c>
      <c r="J7" t="s">
        <v>744</v>
      </c>
      <c r="P7" s="13">
        <f>'Formato 7 a)'!B13</f>
        <v>0</v>
      </c>
      <c r="Q7" s="13">
        <f>'Formato 7 a)'!C13</f>
        <v>0</v>
      </c>
      <c r="R7" s="13">
        <f>'Formato 7 a)'!D13</f>
        <v>0</v>
      </c>
      <c r="S7" s="13">
        <f>'Formato 7 a)'!E13</f>
        <v>0</v>
      </c>
      <c r="T7" s="13">
        <f>'Formato 7 a)'!F13</f>
        <v>0</v>
      </c>
      <c r="U7" s="13">
        <f>'Formato 7 a)'!G13</f>
        <v>0</v>
      </c>
    </row>
    <row r="8" spans="1:21" ht="14.25" x14ac:dyDescent="0.45">
      <c r="A8" t="str">
        <f t="shared" si="0"/>
        <v>7,1,1,6,0,0,0</v>
      </c>
      <c r="B8">
        <v>7</v>
      </c>
      <c r="C8">
        <v>1</v>
      </c>
      <c r="D8">
        <v>1</v>
      </c>
      <c r="E8">
        <v>6</v>
      </c>
      <c r="J8" t="s">
        <v>745</v>
      </c>
      <c r="P8" s="13">
        <f>'Formato 7 a)'!B14</f>
        <v>0</v>
      </c>
      <c r="Q8" s="13">
        <f>'Formato 7 a)'!C14</f>
        <v>0</v>
      </c>
      <c r="R8" s="13">
        <f>'Formato 7 a)'!D14</f>
        <v>0</v>
      </c>
      <c r="S8" s="13">
        <f>'Formato 7 a)'!E14</f>
        <v>0</v>
      </c>
      <c r="T8" s="13">
        <f>'Formato 7 a)'!F14</f>
        <v>0</v>
      </c>
      <c r="U8" s="13">
        <f>'Formato 7 a)'!G14</f>
        <v>0</v>
      </c>
    </row>
    <row r="9" spans="1:21" ht="14.25" x14ac:dyDescent="0.45">
      <c r="A9" t="str">
        <f t="shared" si="0"/>
        <v>7,1,1,7,0,0,0</v>
      </c>
      <c r="B9">
        <v>7</v>
      </c>
      <c r="C9">
        <v>1</v>
      </c>
      <c r="D9">
        <v>1</v>
      </c>
      <c r="E9">
        <v>7</v>
      </c>
      <c r="J9" t="s">
        <v>3263</v>
      </c>
      <c r="P9" s="13">
        <f>'Formato 7 a)'!B15</f>
        <v>7412604</v>
      </c>
      <c r="Q9" s="13">
        <f>'Formato 7 a)'!C15</f>
        <v>0</v>
      </c>
      <c r="R9" s="13">
        <f>'Formato 7 a)'!D15</f>
        <v>0</v>
      </c>
      <c r="S9" s="13">
        <f>'Formato 7 a)'!E15</f>
        <v>0</v>
      </c>
      <c r="T9" s="13">
        <f>'Formato 7 a)'!F15</f>
        <v>0</v>
      </c>
      <c r="U9" s="13">
        <f>'Formato 7 a)'!G15</f>
        <v>0</v>
      </c>
    </row>
    <row r="10" spans="1:21" ht="14.25" x14ac:dyDescent="0.45">
      <c r="A10" t="str">
        <f t="shared" si="0"/>
        <v>7,1,1,8,0,0,0</v>
      </c>
      <c r="B10">
        <v>7</v>
      </c>
      <c r="C10">
        <v>1</v>
      </c>
      <c r="D10">
        <v>1</v>
      </c>
      <c r="E10">
        <v>8</v>
      </c>
      <c r="J10" t="s">
        <v>759</v>
      </c>
      <c r="P10" s="13">
        <f>'Formato 7 a)'!B16</f>
        <v>0</v>
      </c>
      <c r="Q10" s="13">
        <f>'Formato 7 a)'!C16</f>
        <v>0</v>
      </c>
      <c r="R10" s="13">
        <f>'Formato 7 a)'!D16</f>
        <v>0</v>
      </c>
      <c r="S10" s="13">
        <f>'Formato 7 a)'!E16</f>
        <v>0</v>
      </c>
      <c r="T10" s="13">
        <f>'Formato 7 a)'!F16</f>
        <v>0</v>
      </c>
      <c r="U10" s="13">
        <f>'Formato 7 a)'!G16</f>
        <v>0</v>
      </c>
    </row>
    <row r="11" spans="1:21" x14ac:dyDescent="0.25">
      <c r="A11" t="str">
        <f t="shared" si="0"/>
        <v>7,1,1,9,0,0,0</v>
      </c>
      <c r="B11">
        <v>7</v>
      </c>
      <c r="C11">
        <v>1</v>
      </c>
      <c r="D11">
        <v>1</v>
      </c>
      <c r="E11">
        <v>9</v>
      </c>
      <c r="J11" t="s">
        <v>758</v>
      </c>
      <c r="P11" s="13">
        <f>'Formato 7 a)'!B17</f>
        <v>0</v>
      </c>
      <c r="Q11" s="13">
        <f>'Formato 7 a)'!C17</f>
        <v>0</v>
      </c>
      <c r="R11" s="13">
        <f>'Formato 7 a)'!D17</f>
        <v>0</v>
      </c>
      <c r="S11" s="13">
        <f>'Formato 7 a)'!E17</f>
        <v>0</v>
      </c>
      <c r="T11" s="13">
        <f>'Formato 7 a)'!F17</f>
        <v>0</v>
      </c>
      <c r="U11" s="13">
        <f>'Formato 7 a)'!G17</f>
        <v>0</v>
      </c>
    </row>
    <row r="12" spans="1:21" ht="14.25" x14ac:dyDescent="0.45">
      <c r="A12" t="str">
        <f t="shared" si="0"/>
        <v>7,1,1,10,0,0,0</v>
      </c>
      <c r="B12">
        <v>7</v>
      </c>
      <c r="C12">
        <v>1</v>
      </c>
      <c r="D12">
        <v>1</v>
      </c>
      <c r="E12">
        <v>10</v>
      </c>
      <c r="J12" t="s">
        <v>765</v>
      </c>
      <c r="P12" s="13">
        <f>'Formato 7 a)'!B18</f>
        <v>109750136</v>
      </c>
      <c r="Q12" s="13">
        <f>'Formato 7 a)'!C18</f>
        <v>0</v>
      </c>
      <c r="R12" s="13">
        <f>'Formato 7 a)'!D18</f>
        <v>0</v>
      </c>
      <c r="S12" s="13">
        <f>'Formato 7 a)'!E18</f>
        <v>0</v>
      </c>
      <c r="T12" s="13">
        <f>'Formato 7 a)'!F18</f>
        <v>0</v>
      </c>
      <c r="U12" s="13">
        <f>'Formato 7 a)'!G18</f>
        <v>0</v>
      </c>
    </row>
    <row r="13" spans="1:21" ht="14.25" x14ac:dyDescent="0.45">
      <c r="A13" t="str">
        <f t="shared" si="0"/>
        <v>7,1,1,11,0,0,0</v>
      </c>
      <c r="B13">
        <v>7</v>
      </c>
      <c r="C13">
        <v>1</v>
      </c>
      <c r="D13">
        <v>1</v>
      </c>
      <c r="E13">
        <v>11</v>
      </c>
      <c r="J13" t="s">
        <v>766</v>
      </c>
      <c r="P13" s="13">
        <f>'Formato 7 a)'!B19</f>
        <v>0</v>
      </c>
      <c r="Q13" s="13">
        <f>'Formato 7 a)'!C19</f>
        <v>0</v>
      </c>
      <c r="R13" s="13">
        <f>'Formato 7 a)'!D19</f>
        <v>0</v>
      </c>
      <c r="S13" s="13">
        <f>'Formato 7 a)'!E19</f>
        <v>0</v>
      </c>
      <c r="T13" s="13">
        <f>'Formato 7 a)'!F19</f>
        <v>0</v>
      </c>
      <c r="U13" s="13">
        <f>'Formato 7 a)'!G19</f>
        <v>0</v>
      </c>
    </row>
    <row r="14" spans="1:21" x14ac:dyDescent="0.25">
      <c r="A14" t="str">
        <f t="shared" si="0"/>
        <v>7,1,1,12,0,0,0</v>
      </c>
      <c r="B14">
        <v>7</v>
      </c>
      <c r="C14">
        <v>1</v>
      </c>
      <c r="D14">
        <v>1</v>
      </c>
      <c r="E14">
        <v>12</v>
      </c>
      <c r="J14" t="s">
        <v>770</v>
      </c>
      <c r="P14" s="13">
        <f>'Formato 7 a)'!B20</f>
        <v>0</v>
      </c>
      <c r="Q14" s="13">
        <f>'Formato 7 a)'!C20</f>
        <v>0</v>
      </c>
      <c r="R14" s="13">
        <f>'Formato 7 a)'!D20</f>
        <v>0</v>
      </c>
      <c r="S14" s="13">
        <f>'Formato 7 a)'!E20</f>
        <v>0</v>
      </c>
      <c r="T14" s="13">
        <f>'Formato 7 a)'!F20</f>
        <v>0</v>
      </c>
      <c r="U14" s="13">
        <f>'Formato 7 a)'!G20</f>
        <v>0</v>
      </c>
    </row>
    <row r="15" spans="1:21" ht="14.25" x14ac:dyDescent="0.45">
      <c r="A15" t="str">
        <f t="shared" si="0"/>
        <v>7,1,2,0,0,0,0</v>
      </c>
      <c r="B15">
        <v>7</v>
      </c>
      <c r="C15">
        <v>1</v>
      </c>
      <c r="D15">
        <v>2</v>
      </c>
      <c r="I15" t="s">
        <v>708</v>
      </c>
      <c r="P15" s="13">
        <f>'Formato 7 a)'!B22</f>
        <v>0</v>
      </c>
      <c r="Q15" s="13">
        <f>'Formato 7 a)'!C22</f>
        <v>0</v>
      </c>
      <c r="R15" s="13">
        <f>'Formato 7 a)'!D22</f>
        <v>0</v>
      </c>
      <c r="S15" s="13">
        <f>'Formato 7 a)'!E22</f>
        <v>0</v>
      </c>
      <c r="T15" s="13">
        <f>'Formato 7 a)'!F22</f>
        <v>0</v>
      </c>
      <c r="U15" s="13">
        <f>'Formato 7 a)'!G22</f>
        <v>0</v>
      </c>
    </row>
    <row r="16" spans="1:21" ht="14.25" x14ac:dyDescent="0.45">
      <c r="A16" t="str">
        <f t="shared" si="0"/>
        <v>7,1,2,1,0,0,0</v>
      </c>
      <c r="B16">
        <v>7</v>
      </c>
      <c r="C16">
        <v>1</v>
      </c>
      <c r="D16">
        <v>2</v>
      </c>
      <c r="E16">
        <v>1</v>
      </c>
      <c r="J16" t="s">
        <v>654</v>
      </c>
      <c r="P16" s="13">
        <f>'Formato 7 a)'!B23</f>
        <v>0</v>
      </c>
      <c r="Q16" s="13">
        <f>'Formato 7 a)'!C23</f>
        <v>0</v>
      </c>
      <c r="R16" s="13">
        <f>'Formato 7 a)'!D23</f>
        <v>0</v>
      </c>
      <c r="S16" s="13">
        <f>'Formato 7 a)'!E23</f>
        <v>0</v>
      </c>
      <c r="T16" s="13">
        <f>'Formato 7 a)'!F23</f>
        <v>0</v>
      </c>
      <c r="U16" s="13">
        <f>'Formato 7 a)'!G23</f>
        <v>0</v>
      </c>
    </row>
    <row r="17" spans="1:21" ht="14.25" x14ac:dyDescent="0.45">
      <c r="A17" t="str">
        <f t="shared" si="0"/>
        <v>7,1,2,2,0,0,0</v>
      </c>
      <c r="B17">
        <v>7</v>
      </c>
      <c r="C17">
        <v>1</v>
      </c>
      <c r="D17">
        <v>2</v>
      </c>
      <c r="E17">
        <v>2</v>
      </c>
      <c r="J17" t="s">
        <v>766</v>
      </c>
      <c r="P17" s="13">
        <f>'Formato 7 a)'!B24</f>
        <v>0</v>
      </c>
      <c r="Q17" s="13">
        <f>'Formato 7 a)'!C24</f>
        <v>0</v>
      </c>
      <c r="R17" s="13">
        <f>'Formato 7 a)'!D24</f>
        <v>0</v>
      </c>
      <c r="S17" s="13">
        <f>'Formato 7 a)'!E24</f>
        <v>0</v>
      </c>
      <c r="T17" s="13">
        <f>'Formato 7 a)'!F24</f>
        <v>0</v>
      </c>
      <c r="U17" s="13">
        <f>'Formato 7 a)'!G24</f>
        <v>0</v>
      </c>
    </row>
    <row r="18" spans="1:21" ht="14.25" x14ac:dyDescent="0.45">
      <c r="A18" t="str">
        <f t="shared" si="0"/>
        <v>7,1,2,3,0,0,0</v>
      </c>
      <c r="B18">
        <v>7</v>
      </c>
      <c r="C18">
        <v>1</v>
      </c>
      <c r="D18">
        <v>2</v>
      </c>
      <c r="E18">
        <v>3</v>
      </c>
      <c r="J18" t="s">
        <v>783</v>
      </c>
      <c r="P18" s="13">
        <f>'Formato 7 a)'!B25</f>
        <v>0</v>
      </c>
      <c r="Q18" s="13">
        <f>'Formato 7 a)'!C25</f>
        <v>0</v>
      </c>
      <c r="R18" s="13">
        <f>'Formato 7 a)'!D25</f>
        <v>0</v>
      </c>
      <c r="S18" s="13">
        <f>'Formato 7 a)'!E25</f>
        <v>0</v>
      </c>
      <c r="T18" s="13">
        <f>'Formato 7 a)'!F25</f>
        <v>0</v>
      </c>
      <c r="U18" s="13">
        <f>'Formato 7 a)'!G25</f>
        <v>0</v>
      </c>
    </row>
    <row r="19" spans="1:21" ht="14.25" x14ac:dyDescent="0.45">
      <c r="A19" t="str">
        <f t="shared" si="0"/>
        <v>7,1,2,4,0,0,0</v>
      </c>
      <c r="B19">
        <v>7</v>
      </c>
      <c r="C19">
        <v>1</v>
      </c>
      <c r="D19">
        <v>2</v>
      </c>
      <c r="E19">
        <v>4</v>
      </c>
      <c r="J19" t="s">
        <v>786</v>
      </c>
      <c r="P19" s="13">
        <f>'Formato 7 a)'!B26</f>
        <v>0</v>
      </c>
      <c r="Q19" s="13">
        <f>'Formato 7 a)'!C26</f>
        <v>0</v>
      </c>
      <c r="R19" s="13">
        <f>'Formato 7 a)'!D26</f>
        <v>0</v>
      </c>
      <c r="S19" s="13">
        <f>'Formato 7 a)'!E26</f>
        <v>0</v>
      </c>
      <c r="T19" s="13">
        <f>'Formato 7 a)'!F26</f>
        <v>0</v>
      </c>
      <c r="U19" s="13">
        <f>'Formato 7 a)'!G26</f>
        <v>0</v>
      </c>
    </row>
    <row r="20" spans="1:21" ht="14.25" x14ac:dyDescent="0.45">
      <c r="A20" t="str">
        <f t="shared" si="0"/>
        <v>7,1,2,5,0,0,0</v>
      </c>
      <c r="B20">
        <v>7</v>
      </c>
      <c r="C20">
        <v>1</v>
      </c>
      <c r="D20">
        <v>2</v>
      </c>
      <c r="E20">
        <v>5</v>
      </c>
      <c r="J20" t="s">
        <v>787</v>
      </c>
      <c r="P20" s="13">
        <f>'Formato 7 a)'!B27</f>
        <v>0</v>
      </c>
      <c r="Q20" s="13">
        <f>'Formato 7 a)'!C27</f>
        <v>0</v>
      </c>
      <c r="R20" s="13">
        <f>'Formato 7 a)'!D27</f>
        <v>0</v>
      </c>
      <c r="S20" s="13">
        <f>'Formato 7 a)'!E27</f>
        <v>0</v>
      </c>
      <c r="T20" s="13">
        <f>'Formato 7 a)'!F27</f>
        <v>0</v>
      </c>
      <c r="U20" s="13">
        <f>'Formato 7 a)'!G27</f>
        <v>0</v>
      </c>
    </row>
    <row r="21" spans="1:21" x14ac:dyDescent="0.25">
      <c r="A21" t="str">
        <f t="shared" si="0"/>
        <v>7,1,3,0,0,0,0</v>
      </c>
      <c r="B21">
        <v>7</v>
      </c>
      <c r="C21">
        <v>1</v>
      </c>
      <c r="D21">
        <v>3</v>
      </c>
      <c r="I21" t="s">
        <v>789</v>
      </c>
      <c r="P21" s="13">
        <f>'Formato 7 a)'!B29</f>
        <v>0</v>
      </c>
      <c r="Q21" s="13">
        <f>'Formato 7 a)'!C29</f>
        <v>0</v>
      </c>
      <c r="R21" s="13">
        <f>'Formato 7 a)'!D29</f>
        <v>0</v>
      </c>
      <c r="S21" s="13">
        <f>'Formato 7 a)'!E29</f>
        <v>0</v>
      </c>
      <c r="T21" s="13">
        <f>'Formato 7 a)'!F29</f>
        <v>0</v>
      </c>
      <c r="U21" s="13">
        <f>'Formato 7 a)'!G29</f>
        <v>0</v>
      </c>
    </row>
    <row r="22" spans="1:21" x14ac:dyDescent="0.25">
      <c r="A22" t="str">
        <f t="shared" si="0"/>
        <v>7,1,3,1,0,0,0</v>
      </c>
      <c r="B22">
        <v>7</v>
      </c>
      <c r="C22">
        <v>1</v>
      </c>
      <c r="D22">
        <v>3</v>
      </c>
      <c r="E22">
        <v>1</v>
      </c>
      <c r="J22" t="s">
        <v>789</v>
      </c>
      <c r="P22" s="13">
        <f>'Formato 7 a)'!B30</f>
        <v>0</v>
      </c>
      <c r="Q22" s="13">
        <f>'Formato 7 a)'!C30</f>
        <v>0</v>
      </c>
      <c r="R22" s="13">
        <f>'Formato 7 a)'!D30</f>
        <v>0</v>
      </c>
      <c r="S22" s="13">
        <f>'Formato 7 a)'!E30</f>
        <v>0</v>
      </c>
      <c r="T22" s="13">
        <f>'Formato 7 a)'!F30</f>
        <v>0</v>
      </c>
      <c r="U22" s="13">
        <f>'Formato 7 a)'!G30</f>
        <v>0</v>
      </c>
    </row>
    <row r="23" spans="1:21" x14ac:dyDescent="0.25">
      <c r="A23" t="str">
        <f t="shared" si="0"/>
        <v>7,1,4,0,0,0,0</v>
      </c>
      <c r="B23">
        <v>7</v>
      </c>
      <c r="C23">
        <v>1</v>
      </c>
      <c r="D23">
        <v>4</v>
      </c>
      <c r="I23" t="s">
        <v>3265</v>
      </c>
      <c r="P23" s="13">
        <f>'Formato 7 a)'!B32</f>
        <v>117162740</v>
      </c>
      <c r="Q23" s="13">
        <f>'Formato 7 a)'!C32</f>
        <v>0</v>
      </c>
      <c r="R23" s="13">
        <f>'Formato 7 a)'!D32</f>
        <v>0</v>
      </c>
      <c r="S23" s="13">
        <f>'Formato 7 a)'!E32</f>
        <v>0</v>
      </c>
      <c r="T23" s="13">
        <f>'Formato 7 a)'!F32</f>
        <v>0</v>
      </c>
      <c r="U23" s="13">
        <f>'Formato 7 a)'!G32</f>
        <v>0</v>
      </c>
    </row>
    <row r="24" spans="1:21" x14ac:dyDescent="0.25">
      <c r="A24" t="str">
        <f t="shared" si="0"/>
        <v>7,1,5,0,0,0,0</v>
      </c>
      <c r="B24">
        <v>7</v>
      </c>
      <c r="C24">
        <v>1</v>
      </c>
      <c r="D24">
        <v>5</v>
      </c>
      <c r="I24" t="s">
        <v>271</v>
      </c>
      <c r="P24" s="13"/>
      <c r="Q24" s="13"/>
      <c r="R24" s="13"/>
      <c r="S24" s="13"/>
      <c r="T24" s="13"/>
      <c r="U24" s="13"/>
    </row>
    <row r="25" spans="1:21" x14ac:dyDescent="0.25">
      <c r="A25" t="str">
        <f t="shared" si="0"/>
        <v>7,1,0,1,0,0,0</v>
      </c>
      <c r="B25">
        <v>7</v>
      </c>
      <c r="C25">
        <v>1</v>
      </c>
      <c r="E25">
        <v>1</v>
      </c>
      <c r="J25" t="s">
        <v>3264</v>
      </c>
      <c r="P25" s="13">
        <f>'Formato 7 a)'!B35</f>
        <v>0</v>
      </c>
      <c r="Q25" s="13">
        <f>'Formato 7 a)'!C35</f>
        <v>0</v>
      </c>
      <c r="R25" s="13">
        <f>'Formato 7 a)'!D35</f>
        <v>0</v>
      </c>
      <c r="S25" s="13">
        <f>'Formato 7 a)'!E35</f>
        <v>0</v>
      </c>
      <c r="T25" s="13">
        <f>'Formato 7 a)'!F35</f>
        <v>0</v>
      </c>
      <c r="U25" s="13">
        <f>'Formato 7 a)'!G35</f>
        <v>0</v>
      </c>
    </row>
    <row r="26" spans="1:21" x14ac:dyDescent="0.25">
      <c r="A26" t="str">
        <f t="shared" si="0"/>
        <v>7,1,0,2,0,0,0</v>
      </c>
      <c r="B26">
        <v>7</v>
      </c>
      <c r="C26">
        <v>1</v>
      </c>
      <c r="E26">
        <v>2</v>
      </c>
      <c r="J26" t="s">
        <v>791</v>
      </c>
      <c r="P26" s="13">
        <f>'Formato 7 a)'!B36</f>
        <v>0</v>
      </c>
      <c r="Q26" s="13">
        <f>'Formato 7 a)'!C36</f>
        <v>0</v>
      </c>
      <c r="R26" s="13">
        <f>'Formato 7 a)'!D36</f>
        <v>0</v>
      </c>
      <c r="S26" s="13">
        <f>'Formato 7 a)'!E36</f>
        <v>0</v>
      </c>
      <c r="T26" s="13">
        <f>'Formato 7 a)'!F36</f>
        <v>0</v>
      </c>
      <c r="U26" s="13">
        <f>'Formato 7 a)'!G36</f>
        <v>0</v>
      </c>
    </row>
    <row r="27" spans="1:21" x14ac:dyDescent="0.25">
      <c r="A27" t="str">
        <f t="shared" si="0"/>
        <v>7,1,0,3,0,0,0</v>
      </c>
      <c r="B27">
        <v>7</v>
      </c>
      <c r="C27">
        <v>1</v>
      </c>
      <c r="E27">
        <v>3</v>
      </c>
      <c r="J27" t="s">
        <v>789</v>
      </c>
      <c r="P27" s="13">
        <f>'Formato 7 a)'!B37</f>
        <v>0</v>
      </c>
      <c r="Q27" s="13">
        <f>'Formato 7 a)'!C37</f>
        <v>0</v>
      </c>
      <c r="R27" s="13">
        <f>'Formato 7 a)'!D37</f>
        <v>0</v>
      </c>
      <c r="S27" s="13">
        <f>'Formato 7 a)'!E37</f>
        <v>0</v>
      </c>
      <c r="T27" s="13">
        <f>'Formato 7 a)'!F37</f>
        <v>0</v>
      </c>
      <c r="U27" s="13">
        <f>'Formato 7 a)'!G37</f>
        <v>0</v>
      </c>
    </row>
    <row r="28" spans="1:21" x14ac:dyDescent="0.25">
      <c r="P28" s="13"/>
      <c r="Q28" s="13"/>
      <c r="R28" s="13"/>
      <c r="S28" s="13"/>
      <c r="T28" s="13"/>
      <c r="U28" s="13"/>
    </row>
    <row r="29" spans="1:21" x14ac:dyDescent="0.25">
      <c r="P29" s="13"/>
      <c r="Q29" s="13"/>
      <c r="R29" s="13"/>
      <c r="S29" s="13"/>
      <c r="T29" s="13"/>
      <c r="U29" s="13"/>
    </row>
    <row r="30" spans="1:21" x14ac:dyDescent="0.25">
      <c r="P30" s="13"/>
      <c r="Q30" s="13"/>
      <c r="R30" s="13"/>
      <c r="S30" s="13"/>
      <c r="T30" s="13"/>
      <c r="U30" s="13"/>
    </row>
    <row r="31" spans="1:21" x14ac:dyDescent="0.25">
      <c r="P31" s="13"/>
      <c r="Q31" s="13"/>
      <c r="R31" s="13"/>
      <c r="S31" s="13"/>
      <c r="T31" s="13"/>
      <c r="U31" s="13"/>
    </row>
    <row r="32" spans="1:21" x14ac:dyDescent="0.25">
      <c r="P32" s="13"/>
      <c r="Q32" s="13"/>
      <c r="R32" s="13"/>
      <c r="S32" s="13"/>
      <c r="T32" s="13"/>
      <c r="U32" s="13"/>
    </row>
    <row r="33" spans="16:21" x14ac:dyDescent="0.25">
      <c r="P33" s="13"/>
      <c r="Q33" s="13"/>
      <c r="R33" s="13"/>
      <c r="S33" s="13"/>
      <c r="T33" s="13"/>
      <c r="U33" s="13"/>
    </row>
    <row r="34" spans="16:21" x14ac:dyDescent="0.25">
      <c r="P34" s="13"/>
      <c r="Q34" s="13"/>
      <c r="R34" s="13"/>
      <c r="S34" s="13"/>
      <c r="T34" s="13"/>
      <c r="U34" s="13"/>
    </row>
    <row r="35" spans="16:21" x14ac:dyDescent="0.25">
      <c r="P35" s="13"/>
      <c r="Q35" s="13"/>
      <c r="R35" s="13"/>
      <c r="S35" s="13"/>
      <c r="T35" s="13"/>
      <c r="U35" s="13"/>
    </row>
    <row r="36" spans="16:21" x14ac:dyDescent="0.25">
      <c r="P36" s="13"/>
      <c r="Q36" s="13"/>
      <c r="R36" s="13"/>
      <c r="S36" s="13"/>
      <c r="T36" s="13"/>
      <c r="U36" s="13"/>
    </row>
    <row r="37" spans="16:21" x14ac:dyDescent="0.25">
      <c r="P37" s="13"/>
      <c r="Q37" s="13"/>
      <c r="R37" s="13"/>
      <c r="S37" s="13"/>
      <c r="T37" s="13"/>
      <c r="U37" s="13"/>
    </row>
    <row r="38" spans="16:21" x14ac:dyDescent="0.25">
      <c r="P38" s="13"/>
      <c r="Q38" s="13"/>
      <c r="R38" s="13"/>
      <c r="S38" s="13"/>
      <c r="T38" s="13"/>
      <c r="U38" s="13"/>
    </row>
    <row r="39" spans="16:21" x14ac:dyDescent="0.25">
      <c r="P39" s="13"/>
      <c r="Q39" s="13"/>
      <c r="R39" s="13"/>
      <c r="S39" s="13"/>
      <c r="T39" s="13"/>
      <c r="U39" s="13"/>
    </row>
  </sheetData>
  <sheetProtection algorithmName="SHA-512" hashValue="fIQk+uggYiFfVrp/Zai0Ky2mVsLBGKd8NaHHd6K1U79wXFsusII2kgu4rTVGiXASlXXvKx1jE4gPsjvqoMqA+g==" saltValue="jbnXIAcAU9pBAMuQNuoiwg==" spinCount="100000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111"/>
  <dimension ref="A1:G31"/>
  <sheetViews>
    <sheetView showGridLines="0" topLeftCell="A11" zoomScale="90" zoomScaleNormal="90" workbookViewId="0">
      <selection activeCell="D26" sqref="D26"/>
    </sheetView>
  </sheetViews>
  <sheetFormatPr baseColWidth="10" defaultColWidth="0" defaultRowHeight="15" zeroHeight="1" x14ac:dyDescent="0.25"/>
  <cols>
    <col min="1" max="1" width="68.7109375" customWidth="1"/>
    <col min="2" max="7" width="20.7109375" customWidth="1"/>
    <col min="8" max="16384" width="10.85546875" hidden="1"/>
  </cols>
  <sheetData>
    <row r="1" spans="1:7" ht="37.5" customHeight="1" x14ac:dyDescent="0.45">
      <c r="A1" s="143" t="s">
        <v>451</v>
      </c>
      <c r="B1" s="143"/>
      <c r="C1" s="143"/>
      <c r="D1" s="143"/>
      <c r="E1" s="143"/>
      <c r="F1" s="143"/>
      <c r="G1" s="143"/>
    </row>
    <row r="2" spans="1:7" ht="14.25" x14ac:dyDescent="0.45">
      <c r="A2" s="128" t="str">
        <f>ENTIDAD</f>
        <v>Municipio de León, Gobierno del Estado de Guanajuato</v>
      </c>
      <c r="B2" s="129"/>
      <c r="C2" s="129"/>
      <c r="D2" s="129"/>
      <c r="E2" s="129"/>
      <c r="F2" s="129"/>
      <c r="G2" s="130"/>
    </row>
    <row r="3" spans="1:7" ht="14.25" x14ac:dyDescent="0.45">
      <c r="A3" s="131" t="s">
        <v>452</v>
      </c>
      <c r="B3" s="132"/>
      <c r="C3" s="132"/>
      <c r="D3" s="132"/>
      <c r="E3" s="132"/>
      <c r="F3" s="132"/>
      <c r="G3" s="133"/>
    </row>
    <row r="4" spans="1:7" ht="14.25" x14ac:dyDescent="0.45">
      <c r="A4" s="131" t="s">
        <v>118</v>
      </c>
      <c r="B4" s="132"/>
      <c r="C4" s="132"/>
      <c r="D4" s="132"/>
      <c r="E4" s="132"/>
      <c r="F4" s="132"/>
      <c r="G4" s="133"/>
    </row>
    <row r="5" spans="1:7" ht="14.25" x14ac:dyDescent="0.45">
      <c r="A5" s="131" t="s">
        <v>415</v>
      </c>
      <c r="B5" s="132"/>
      <c r="C5" s="132"/>
      <c r="D5" s="132"/>
      <c r="E5" s="132"/>
      <c r="F5" s="132"/>
      <c r="G5" s="133"/>
    </row>
    <row r="6" spans="1:7" x14ac:dyDescent="0.25">
      <c r="A6" s="153" t="s">
        <v>3142</v>
      </c>
      <c r="B6" s="43">
        <f>ANIO1P</f>
        <v>2024</v>
      </c>
      <c r="C6" s="151" t="str">
        <f>ANIO2P</f>
        <v>2025 (d)</v>
      </c>
      <c r="D6" s="151" t="str">
        <f>ANIO3P</f>
        <v>2026 (d)</v>
      </c>
      <c r="E6" s="151" t="str">
        <f>ANIO4P</f>
        <v>2027 (d)</v>
      </c>
      <c r="F6" s="151" t="str">
        <f>ANIO5P</f>
        <v>2028 (d)</v>
      </c>
      <c r="G6" s="151" t="str">
        <f>ANIO6P</f>
        <v>2029 (d)</v>
      </c>
    </row>
    <row r="7" spans="1:7" ht="48" customHeight="1" x14ac:dyDescent="0.25">
      <c r="A7" s="154"/>
      <c r="B7" s="73" t="s">
        <v>3291</v>
      </c>
      <c r="C7" s="152"/>
      <c r="D7" s="152"/>
      <c r="E7" s="152"/>
      <c r="F7" s="152"/>
      <c r="G7" s="152"/>
    </row>
    <row r="8" spans="1:7" x14ac:dyDescent="0.25">
      <c r="A8" s="44" t="s">
        <v>453</v>
      </c>
      <c r="B8" s="28">
        <f>SUM(B9:B17)</f>
        <v>0</v>
      </c>
      <c r="C8" s="28">
        <f t="shared" ref="C8:G8" si="0">SUM(C9:C17)</f>
        <v>0</v>
      </c>
      <c r="D8" s="28">
        <f t="shared" si="0"/>
        <v>0</v>
      </c>
      <c r="E8" s="28">
        <f t="shared" si="0"/>
        <v>0</v>
      </c>
      <c r="F8" s="28">
        <f t="shared" si="0"/>
        <v>0</v>
      </c>
      <c r="G8" s="28">
        <f t="shared" si="0"/>
        <v>0</v>
      </c>
    </row>
    <row r="9" spans="1:7" x14ac:dyDescent="0.25">
      <c r="A9" s="45" t="s">
        <v>454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x14ac:dyDescent="0.25">
      <c r="A10" s="45" t="s">
        <v>455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x14ac:dyDescent="0.25">
      <c r="A11" s="45" t="s">
        <v>456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x14ac:dyDescent="0.25">
      <c r="A12" s="45" t="s">
        <v>457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x14ac:dyDescent="0.25">
      <c r="A13" s="45" t="s">
        <v>458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x14ac:dyDescent="0.25">
      <c r="A14" s="45" t="s">
        <v>459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 x14ac:dyDescent="0.25">
      <c r="A15" s="45" t="s">
        <v>460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x14ac:dyDescent="0.25">
      <c r="A16" s="45" t="s">
        <v>461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x14ac:dyDescent="0.25">
      <c r="A17" s="45" t="s">
        <v>462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</row>
    <row r="18" spans="1:7" ht="14.25" x14ac:dyDescent="0.45">
      <c r="A18" s="4"/>
      <c r="B18" s="46"/>
      <c r="C18" s="46"/>
      <c r="D18" s="46"/>
      <c r="E18" s="46"/>
      <c r="F18" s="46"/>
      <c r="G18" s="46"/>
    </row>
    <row r="19" spans="1:7" x14ac:dyDescent="0.25">
      <c r="A19" s="47" t="s">
        <v>463</v>
      </c>
      <c r="B19" s="51">
        <f>SUM(B20:B28)</f>
        <v>117162740.00000001</v>
      </c>
      <c r="C19" s="51">
        <f t="shared" ref="C19:G19" si="1">SUM(C20:C28)</f>
        <v>0</v>
      </c>
      <c r="D19" s="51">
        <f t="shared" si="1"/>
        <v>0</v>
      </c>
      <c r="E19" s="51">
        <f t="shared" si="1"/>
        <v>0</v>
      </c>
      <c r="F19" s="51">
        <f t="shared" si="1"/>
        <v>0</v>
      </c>
      <c r="G19" s="51">
        <f t="shared" si="1"/>
        <v>0</v>
      </c>
    </row>
    <row r="20" spans="1:7" x14ac:dyDescent="0.25">
      <c r="A20" s="45" t="s">
        <v>454</v>
      </c>
      <c r="B20" s="50">
        <v>99478087.000000015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</row>
    <row r="21" spans="1:7" x14ac:dyDescent="0.25">
      <c r="A21" s="45" t="s">
        <v>455</v>
      </c>
      <c r="B21" s="50">
        <v>10272049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</row>
    <row r="22" spans="1:7" x14ac:dyDescent="0.25">
      <c r="A22" s="45" t="s">
        <v>456</v>
      </c>
      <c r="B22" s="50">
        <v>7057540.2699999996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5" t="s">
        <v>457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5" t="s">
        <v>458</v>
      </c>
      <c r="B24" s="50">
        <v>355063.73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5" t="s">
        <v>459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5" t="s">
        <v>460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5" t="s">
        <v>464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45" t="s">
        <v>462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</row>
    <row r="29" spans="1:7" x14ac:dyDescent="0.25">
      <c r="A29" s="46"/>
      <c r="B29" s="46"/>
      <c r="C29" s="46"/>
      <c r="D29" s="46"/>
      <c r="E29" s="46"/>
      <c r="F29" s="46"/>
      <c r="G29" s="46"/>
    </row>
    <row r="30" spans="1:7" x14ac:dyDescent="0.25">
      <c r="A30" s="47" t="s">
        <v>465</v>
      </c>
      <c r="B30" s="51">
        <f>B8+B19</f>
        <v>117162740.00000001</v>
      </c>
      <c r="C30" s="51">
        <f t="shared" ref="C30:G30" si="2">C8+C19</f>
        <v>0</v>
      </c>
      <c r="D30" s="51">
        <f t="shared" si="2"/>
        <v>0</v>
      </c>
      <c r="E30" s="51">
        <f t="shared" si="2"/>
        <v>0</v>
      </c>
      <c r="F30" s="51">
        <f t="shared" si="2"/>
        <v>0</v>
      </c>
      <c r="G30" s="51">
        <f t="shared" si="2"/>
        <v>0</v>
      </c>
    </row>
    <row r="31" spans="1:7" x14ac:dyDescent="0.25">
      <c r="A31" s="49"/>
      <c r="B31" s="49"/>
      <c r="C31" s="49"/>
      <c r="D31" s="49"/>
      <c r="E31" s="49"/>
      <c r="F31" s="49"/>
      <c r="G31" s="49"/>
    </row>
  </sheetData>
  <sheetProtection password="9FCF" sheet="1" objects="1" scenarios="1"/>
  <mergeCells count="11">
    <mergeCell ref="A1:G1"/>
    <mergeCell ref="A2:G2"/>
    <mergeCell ref="A3:G3"/>
    <mergeCell ref="A4:G4"/>
    <mergeCell ref="A5:G5"/>
    <mergeCell ref="G6:G7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 xr:uid="{00000000-0002-0000-1700-000000000000}"/>
    <dataValidation allowBlank="1" showInputMessage="1" showErrorMessage="1" prompt="Año 2 (d)" sqref="D6:D7" xr:uid="{00000000-0002-0000-1700-000001000000}"/>
    <dataValidation allowBlank="1" showInputMessage="1" showErrorMessage="1" prompt="Año 3 (d)" sqref="E6:E7" xr:uid="{00000000-0002-0000-1700-000002000000}"/>
    <dataValidation allowBlank="1" showInputMessage="1" showErrorMessage="1" prompt="Año 4 (d)" sqref="F6:F7" xr:uid="{00000000-0002-0000-1700-000003000000}"/>
    <dataValidation allowBlank="1" showInputMessage="1" showErrorMessage="1" prompt="Año 5 (d)" sqref="G6:G7" xr:uid="{00000000-0002-0000-1700-000004000000}"/>
    <dataValidation type="decimal" allowBlank="1" showInputMessage="1" showErrorMessage="1" sqref="B8:G30" xr:uid="{00000000-0002-0000-1700-000005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6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700-000006000000}">
          <x14:formula1>
            <xm:f>'Info General'!D6</xm:f>
          </x14:formula1>
          <x14:formula2>
            <xm:f>'Info General'!E6</xm:f>
          </x14:formula2>
          <xm:sqref>B6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2"/>
  <dimension ref="A1:U22"/>
  <sheetViews>
    <sheetView workbookViewId="0">
      <selection activeCell="P1" sqref="P1:U1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7,2,1,0,0,0,0</v>
      </c>
      <c r="B2">
        <v>7</v>
      </c>
      <c r="C2">
        <v>2</v>
      </c>
      <c r="D2">
        <v>1</v>
      </c>
      <c r="I2" t="s">
        <v>711</v>
      </c>
      <c r="P2" s="13">
        <f>'Formato 7 b)'!B8</f>
        <v>0</v>
      </c>
      <c r="Q2" s="13">
        <f>'Formato 7 b)'!C8</f>
        <v>0</v>
      </c>
      <c r="R2" s="13">
        <f>'Formato 7 b)'!D8</f>
        <v>0</v>
      </c>
      <c r="S2" s="13">
        <f>'Formato 7 b)'!E8</f>
        <v>0</v>
      </c>
      <c r="T2" s="13">
        <f>'Formato 7 b)'!F8</f>
        <v>0</v>
      </c>
      <c r="U2" s="13">
        <f>'Formato 7 b)'!G8</f>
        <v>0</v>
      </c>
    </row>
    <row r="3" spans="1:21" ht="14.25" x14ac:dyDescent="0.45">
      <c r="A3" t="str">
        <f t="shared" ref="A3:A2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7,2,1,1,0,0,0</v>
      </c>
      <c r="B3">
        <v>7</v>
      </c>
      <c r="C3">
        <v>2</v>
      </c>
      <c r="D3">
        <v>1</v>
      </c>
      <c r="E3">
        <v>1</v>
      </c>
      <c r="J3" t="s">
        <v>3151</v>
      </c>
      <c r="P3" s="13">
        <f>'Formato 7 b)'!B9</f>
        <v>0</v>
      </c>
      <c r="Q3" s="13">
        <f>'Formato 7 b)'!C9</f>
        <v>0</v>
      </c>
      <c r="R3" s="13">
        <f>'Formato 7 b)'!D9</f>
        <v>0</v>
      </c>
      <c r="S3" s="13">
        <f>'Formato 7 b)'!E9</f>
        <v>0</v>
      </c>
      <c r="T3" s="13">
        <f>'Formato 7 b)'!F9</f>
        <v>0</v>
      </c>
      <c r="U3" s="13">
        <f>'Formato 7 b)'!G9</f>
        <v>0</v>
      </c>
    </row>
    <row r="4" spans="1:21" ht="14.25" x14ac:dyDescent="0.45">
      <c r="A4" t="str">
        <f t="shared" si="0"/>
        <v>7,2,1,2,0,0,0</v>
      </c>
      <c r="B4">
        <v>7</v>
      </c>
      <c r="C4">
        <v>2</v>
      </c>
      <c r="D4">
        <v>1</v>
      </c>
      <c r="E4">
        <v>2</v>
      </c>
      <c r="J4" t="s">
        <v>3159</v>
      </c>
      <c r="P4" s="13">
        <f>'Formato 7 b)'!B10</f>
        <v>0</v>
      </c>
      <c r="Q4" s="13">
        <f>'Formato 7 b)'!C10</f>
        <v>0</v>
      </c>
      <c r="R4" s="13">
        <f>'Formato 7 b)'!D10</f>
        <v>0</v>
      </c>
      <c r="S4" s="13">
        <f>'Formato 7 b)'!E10</f>
        <v>0</v>
      </c>
      <c r="T4" s="13">
        <f>'Formato 7 b)'!F10</f>
        <v>0</v>
      </c>
      <c r="U4" s="13">
        <f>'Formato 7 b)'!G10</f>
        <v>0</v>
      </c>
    </row>
    <row r="5" spans="1:21" ht="14.25" x14ac:dyDescent="0.45">
      <c r="A5" t="str">
        <f t="shared" si="0"/>
        <v>7,2,1,3,0,0,0</v>
      </c>
      <c r="B5">
        <v>7</v>
      </c>
      <c r="C5">
        <v>2</v>
      </c>
      <c r="D5">
        <v>1</v>
      </c>
      <c r="E5">
        <v>3</v>
      </c>
      <c r="J5" t="s">
        <v>3178</v>
      </c>
      <c r="P5" s="13">
        <f>'Formato 7 b)'!B11</f>
        <v>0</v>
      </c>
      <c r="Q5" s="13">
        <f>'Formato 7 b)'!C11</f>
        <v>0</v>
      </c>
      <c r="R5" s="13">
        <f>'Formato 7 b)'!D11</f>
        <v>0</v>
      </c>
      <c r="S5" s="13">
        <f>'Formato 7 b)'!E11</f>
        <v>0</v>
      </c>
      <c r="T5" s="13">
        <f>'Formato 7 b)'!F11</f>
        <v>0</v>
      </c>
      <c r="U5" s="13">
        <f>'Formato 7 b)'!G11</f>
        <v>0</v>
      </c>
    </row>
    <row r="6" spans="1:21" ht="14.25" x14ac:dyDescent="0.45">
      <c r="A6" t="str">
        <f t="shared" si="0"/>
        <v>7,2,1,4,0,0,0</v>
      </c>
      <c r="B6">
        <v>7</v>
      </c>
      <c r="C6">
        <v>2</v>
      </c>
      <c r="D6">
        <v>1</v>
      </c>
      <c r="E6">
        <v>4</v>
      </c>
      <c r="J6" t="s">
        <v>3179</v>
      </c>
      <c r="P6" s="13">
        <f>'Formato 7 b)'!B12</f>
        <v>0</v>
      </c>
      <c r="Q6" s="13">
        <f>'Formato 7 b)'!C12</f>
        <v>0</v>
      </c>
      <c r="R6" s="13">
        <f>'Formato 7 b)'!D12</f>
        <v>0</v>
      </c>
      <c r="S6" s="13">
        <f>'Formato 7 b)'!E12</f>
        <v>0</v>
      </c>
      <c r="T6" s="13">
        <f>'Formato 7 b)'!F12</f>
        <v>0</v>
      </c>
      <c r="U6" s="13">
        <f>'Formato 7 b)'!G12</f>
        <v>0</v>
      </c>
    </row>
    <row r="7" spans="1:21" ht="14.25" x14ac:dyDescent="0.45">
      <c r="A7" t="str">
        <f t="shared" si="0"/>
        <v>7,2,1,5,0,0,0</v>
      </c>
      <c r="B7">
        <v>7</v>
      </c>
      <c r="C7">
        <v>2</v>
      </c>
      <c r="D7">
        <v>1</v>
      </c>
      <c r="E7">
        <v>5</v>
      </c>
      <c r="J7" t="s">
        <v>3198</v>
      </c>
      <c r="P7" s="13">
        <f>'Formato 7 b)'!B13</f>
        <v>0</v>
      </c>
      <c r="Q7" s="13">
        <f>'Formato 7 b)'!C13</f>
        <v>0</v>
      </c>
      <c r="R7" s="13">
        <f>'Formato 7 b)'!D13</f>
        <v>0</v>
      </c>
      <c r="S7" s="13">
        <f>'Formato 7 b)'!E13</f>
        <v>0</v>
      </c>
      <c r="T7" s="13">
        <f>'Formato 7 b)'!F13</f>
        <v>0</v>
      </c>
      <c r="U7" s="13">
        <f>'Formato 7 b)'!G13</f>
        <v>0</v>
      </c>
    </row>
    <row r="8" spans="1:21" x14ac:dyDescent="0.25">
      <c r="A8" t="str">
        <f t="shared" si="0"/>
        <v>7,2,1,6,0,0,0</v>
      </c>
      <c r="B8">
        <v>7</v>
      </c>
      <c r="C8">
        <v>2</v>
      </c>
      <c r="D8">
        <v>1</v>
      </c>
      <c r="E8">
        <v>6</v>
      </c>
      <c r="J8" t="s">
        <v>3199</v>
      </c>
      <c r="P8" s="13">
        <f>'Formato 7 b)'!B14</f>
        <v>0</v>
      </c>
      <c r="Q8" s="13">
        <f>'Formato 7 b)'!C14</f>
        <v>0</v>
      </c>
      <c r="R8" s="13">
        <f>'Formato 7 b)'!D14</f>
        <v>0</v>
      </c>
      <c r="S8" s="13">
        <f>'Formato 7 b)'!E14</f>
        <v>0</v>
      </c>
      <c r="T8" s="13">
        <f>'Formato 7 b)'!F14</f>
        <v>0</v>
      </c>
      <c r="U8" s="13">
        <f>'Formato 7 b)'!G14</f>
        <v>0</v>
      </c>
    </row>
    <row r="9" spans="1:21" ht="14.25" x14ac:dyDescent="0.45">
      <c r="A9" t="str">
        <f t="shared" si="0"/>
        <v>7,2,1,7,0,0,0</v>
      </c>
      <c r="B9">
        <v>7</v>
      </c>
      <c r="C9">
        <v>2</v>
      </c>
      <c r="D9">
        <v>1</v>
      </c>
      <c r="E9">
        <v>7</v>
      </c>
      <c r="J9" t="s">
        <v>3203</v>
      </c>
      <c r="P9" s="13">
        <f>'Formato 7 b)'!B15</f>
        <v>0</v>
      </c>
      <c r="Q9" s="13">
        <f>'Formato 7 b)'!C15</f>
        <v>0</v>
      </c>
      <c r="R9" s="13">
        <f>'Formato 7 b)'!D15</f>
        <v>0</v>
      </c>
      <c r="S9" s="13">
        <f>'Formato 7 b)'!E15</f>
        <v>0</v>
      </c>
      <c r="T9" s="13">
        <f>'Formato 7 b)'!F15</f>
        <v>0</v>
      </c>
      <c r="U9" s="13">
        <f>'Formato 7 b)'!G15</f>
        <v>0</v>
      </c>
    </row>
    <row r="10" spans="1:21" ht="14.25" x14ac:dyDescent="0.45">
      <c r="A10" t="str">
        <f t="shared" si="0"/>
        <v>7,2,1,8,0,0,0</v>
      </c>
      <c r="B10">
        <v>7</v>
      </c>
      <c r="C10">
        <v>2</v>
      </c>
      <c r="D10">
        <v>1</v>
      </c>
      <c r="E10">
        <v>8</v>
      </c>
      <c r="J10" t="s">
        <v>3267</v>
      </c>
      <c r="P10" s="13">
        <f>'Formato 7 b)'!B16</f>
        <v>0</v>
      </c>
      <c r="Q10" s="13">
        <f>'Formato 7 b)'!C16</f>
        <v>0</v>
      </c>
      <c r="R10" s="13">
        <f>'Formato 7 b)'!D16</f>
        <v>0</v>
      </c>
      <c r="S10" s="13">
        <f>'Formato 7 b)'!E16</f>
        <v>0</v>
      </c>
      <c r="T10" s="13">
        <f>'Formato 7 b)'!F16</f>
        <v>0</v>
      </c>
      <c r="U10" s="13">
        <f>'Formato 7 b)'!G16</f>
        <v>0</v>
      </c>
    </row>
    <row r="11" spans="1:21" x14ac:dyDescent="0.25">
      <c r="A11" t="str">
        <f t="shared" si="0"/>
        <v>7,2,1,9,0,0,0</v>
      </c>
      <c r="B11">
        <v>7</v>
      </c>
      <c r="C11">
        <v>2</v>
      </c>
      <c r="D11">
        <v>1</v>
      </c>
      <c r="E11">
        <v>9</v>
      </c>
      <c r="J11" t="s">
        <v>669</v>
      </c>
      <c r="P11" s="13">
        <f>'Formato 7 b)'!B17</f>
        <v>0</v>
      </c>
      <c r="Q11" s="13">
        <f>'Formato 7 b)'!C17</f>
        <v>0</v>
      </c>
      <c r="R11" s="13">
        <f>'Formato 7 b)'!D17</f>
        <v>0</v>
      </c>
      <c r="S11" s="13">
        <f>'Formato 7 b)'!E17</f>
        <v>0</v>
      </c>
      <c r="T11" s="13">
        <f>'Formato 7 b)'!F17</f>
        <v>0</v>
      </c>
      <c r="U11" s="13">
        <f>'Formato 7 b)'!G17</f>
        <v>0</v>
      </c>
    </row>
    <row r="12" spans="1:21" ht="14.25" x14ac:dyDescent="0.45">
      <c r="A12" t="str">
        <f t="shared" si="0"/>
        <v>7,2,2,0,0,0,0</v>
      </c>
      <c r="B12">
        <v>7</v>
      </c>
      <c r="C12">
        <v>2</v>
      </c>
      <c r="D12">
        <v>2</v>
      </c>
      <c r="I12" t="s">
        <v>712</v>
      </c>
      <c r="P12" s="13">
        <f>'Formato 7 b)'!B19</f>
        <v>117162740.00000001</v>
      </c>
      <c r="Q12" s="13">
        <f>'Formato 7 b)'!C19</f>
        <v>0</v>
      </c>
      <c r="R12" s="13">
        <f>'Formato 7 b)'!D19</f>
        <v>0</v>
      </c>
      <c r="S12" s="13">
        <f>'Formato 7 b)'!E19</f>
        <v>0</v>
      </c>
      <c r="T12" s="13">
        <f>'Formato 7 b)'!F19</f>
        <v>0</v>
      </c>
      <c r="U12" s="13">
        <f>'Formato 7 b)'!G19</f>
        <v>0</v>
      </c>
    </row>
    <row r="13" spans="1:21" ht="14.25" x14ac:dyDescent="0.45">
      <c r="A13" t="str">
        <f t="shared" si="0"/>
        <v>7,2,2,1,0,0,0</v>
      </c>
      <c r="B13">
        <v>7</v>
      </c>
      <c r="C13">
        <v>2</v>
      </c>
      <c r="D13">
        <v>2</v>
      </c>
      <c r="E13">
        <v>1</v>
      </c>
      <c r="J13" t="s">
        <v>3151</v>
      </c>
      <c r="P13" s="13">
        <f>'Formato 7 b)'!B20</f>
        <v>99478087.000000015</v>
      </c>
      <c r="Q13" s="13">
        <f>'Formato 7 b)'!C20</f>
        <v>0</v>
      </c>
      <c r="R13" s="13">
        <f>'Formato 7 b)'!D20</f>
        <v>0</v>
      </c>
      <c r="S13" s="13">
        <f>'Formato 7 b)'!E20</f>
        <v>0</v>
      </c>
      <c r="T13" s="13">
        <f>'Formato 7 b)'!F20</f>
        <v>0</v>
      </c>
      <c r="U13" s="13">
        <f>'Formato 7 b)'!G20</f>
        <v>0</v>
      </c>
    </row>
    <row r="14" spans="1:21" ht="14.25" x14ac:dyDescent="0.45">
      <c r="A14" t="str">
        <f t="shared" si="0"/>
        <v>7,2,2,2,0,0,0</v>
      </c>
      <c r="B14">
        <v>7</v>
      </c>
      <c r="C14">
        <v>2</v>
      </c>
      <c r="D14">
        <v>2</v>
      </c>
      <c r="E14">
        <v>2</v>
      </c>
      <c r="J14" t="s">
        <v>3159</v>
      </c>
      <c r="P14" s="13">
        <f>'Formato 7 b)'!B21</f>
        <v>10272049</v>
      </c>
      <c r="Q14" s="13">
        <f>'Formato 7 b)'!C21</f>
        <v>0</v>
      </c>
      <c r="R14" s="13">
        <f>'Formato 7 b)'!D21</f>
        <v>0</v>
      </c>
      <c r="S14" s="13">
        <f>'Formato 7 b)'!E21</f>
        <v>0</v>
      </c>
      <c r="T14" s="13">
        <f>'Formato 7 b)'!F21</f>
        <v>0</v>
      </c>
      <c r="U14" s="13">
        <f>'Formato 7 b)'!G21</f>
        <v>0</v>
      </c>
    </row>
    <row r="15" spans="1:21" ht="14.25" x14ac:dyDescent="0.45">
      <c r="A15" t="str">
        <f t="shared" si="0"/>
        <v>7,2,2,3,0,0,0</v>
      </c>
      <c r="B15">
        <v>7</v>
      </c>
      <c r="C15">
        <v>2</v>
      </c>
      <c r="D15">
        <v>2</v>
      </c>
      <c r="E15">
        <v>3</v>
      </c>
      <c r="J15" t="s">
        <v>3178</v>
      </c>
      <c r="P15" s="13">
        <f>'Formato 7 b)'!B22</f>
        <v>7057540.2699999996</v>
      </c>
      <c r="Q15" s="13">
        <f>'Formato 7 b)'!C22</f>
        <v>0</v>
      </c>
      <c r="R15" s="13">
        <f>'Formato 7 b)'!D22</f>
        <v>0</v>
      </c>
      <c r="S15" s="13">
        <f>'Formato 7 b)'!E22</f>
        <v>0</v>
      </c>
      <c r="T15" s="13">
        <f>'Formato 7 b)'!F22</f>
        <v>0</v>
      </c>
      <c r="U15" s="13">
        <f>'Formato 7 b)'!G22</f>
        <v>0</v>
      </c>
    </row>
    <row r="16" spans="1:21" ht="14.25" x14ac:dyDescent="0.45">
      <c r="A16" t="str">
        <f t="shared" si="0"/>
        <v>7,2,2,4,0,0,0</v>
      </c>
      <c r="B16">
        <v>7</v>
      </c>
      <c r="C16">
        <v>2</v>
      </c>
      <c r="D16">
        <v>2</v>
      </c>
      <c r="E16">
        <v>4</v>
      </c>
      <c r="J16" t="s">
        <v>3179</v>
      </c>
      <c r="P16" s="13">
        <f>'Formato 7 b)'!B23</f>
        <v>0</v>
      </c>
      <c r="Q16" s="13">
        <f>'Formato 7 b)'!C23</f>
        <v>0</v>
      </c>
      <c r="R16" s="13">
        <f>'Formato 7 b)'!D23</f>
        <v>0</v>
      </c>
      <c r="S16" s="13">
        <f>'Formato 7 b)'!E23</f>
        <v>0</v>
      </c>
      <c r="T16" s="13">
        <f>'Formato 7 b)'!F23</f>
        <v>0</v>
      </c>
      <c r="U16" s="13">
        <f>'Formato 7 b)'!G23</f>
        <v>0</v>
      </c>
    </row>
    <row r="17" spans="1:21" ht="14.25" x14ac:dyDescent="0.45">
      <c r="A17" t="str">
        <f t="shared" si="0"/>
        <v>7,2,2,5,0,0,0</v>
      </c>
      <c r="B17">
        <v>7</v>
      </c>
      <c r="C17">
        <v>2</v>
      </c>
      <c r="D17">
        <v>2</v>
      </c>
      <c r="E17">
        <v>5</v>
      </c>
      <c r="J17" t="s">
        <v>3198</v>
      </c>
      <c r="P17" s="13">
        <f>'Formato 7 b)'!B24</f>
        <v>355063.73</v>
      </c>
      <c r="Q17" s="13">
        <f>'Formato 7 b)'!C24</f>
        <v>0</v>
      </c>
      <c r="R17" s="13">
        <f>'Formato 7 b)'!D24</f>
        <v>0</v>
      </c>
      <c r="S17" s="13">
        <f>'Formato 7 b)'!E24</f>
        <v>0</v>
      </c>
      <c r="T17" s="13">
        <f>'Formato 7 b)'!F24</f>
        <v>0</v>
      </c>
      <c r="U17" s="13">
        <f>'Formato 7 b)'!G24</f>
        <v>0</v>
      </c>
    </row>
    <row r="18" spans="1:21" x14ac:dyDescent="0.25">
      <c r="A18" t="str">
        <f t="shared" si="0"/>
        <v>7,2,2,6,0,0,0</v>
      </c>
      <c r="B18">
        <v>7</v>
      </c>
      <c r="C18">
        <v>2</v>
      </c>
      <c r="D18">
        <v>2</v>
      </c>
      <c r="E18">
        <v>6</v>
      </c>
      <c r="J18" t="s">
        <v>3199</v>
      </c>
      <c r="P18" s="13">
        <f>'Formato 7 b)'!B25</f>
        <v>0</v>
      </c>
      <c r="Q18" s="13">
        <f>'Formato 7 b)'!C25</f>
        <v>0</v>
      </c>
      <c r="R18" s="13">
        <f>'Formato 7 b)'!D25</f>
        <v>0</v>
      </c>
      <c r="S18" s="13">
        <f>'Formato 7 b)'!E25</f>
        <v>0</v>
      </c>
      <c r="T18" s="13">
        <f>'Formato 7 b)'!F25</f>
        <v>0</v>
      </c>
      <c r="U18" s="13">
        <f>'Formato 7 b)'!G25</f>
        <v>0</v>
      </c>
    </row>
    <row r="19" spans="1:21" ht="14.25" x14ac:dyDescent="0.45">
      <c r="A19" t="str">
        <f t="shared" si="0"/>
        <v>7,2,2,7,0,0,0</v>
      </c>
      <c r="B19">
        <v>7</v>
      </c>
      <c r="C19">
        <v>2</v>
      </c>
      <c r="D19">
        <v>2</v>
      </c>
      <c r="E19">
        <v>7</v>
      </c>
      <c r="J19" t="s">
        <v>3203</v>
      </c>
      <c r="P19" s="13">
        <f>'Formato 7 b)'!B26</f>
        <v>0</v>
      </c>
      <c r="Q19" s="13">
        <f>'Formato 7 b)'!C26</f>
        <v>0</v>
      </c>
      <c r="R19" s="13">
        <f>'Formato 7 b)'!D26</f>
        <v>0</v>
      </c>
      <c r="S19" s="13">
        <f>'Formato 7 b)'!E26</f>
        <v>0</v>
      </c>
      <c r="T19" s="13">
        <f>'Formato 7 b)'!F26</f>
        <v>0</v>
      </c>
      <c r="U19" s="13">
        <f>'Formato 7 b)'!G26</f>
        <v>0</v>
      </c>
    </row>
    <row r="20" spans="1:21" ht="14.25" x14ac:dyDescent="0.45">
      <c r="A20" t="str">
        <f t="shared" si="0"/>
        <v>7,2,2,8,0,0,0</v>
      </c>
      <c r="B20">
        <v>7</v>
      </c>
      <c r="C20">
        <v>2</v>
      </c>
      <c r="D20">
        <v>2</v>
      </c>
      <c r="E20">
        <v>8</v>
      </c>
      <c r="J20" t="s">
        <v>3211</v>
      </c>
      <c r="P20" s="13">
        <f>'Formato 7 b)'!B27</f>
        <v>0</v>
      </c>
      <c r="Q20" s="13">
        <f>'Formato 7 b)'!C27</f>
        <v>0</v>
      </c>
      <c r="R20" s="13">
        <f>'Formato 7 b)'!D27</f>
        <v>0</v>
      </c>
      <c r="S20" s="13">
        <f>'Formato 7 b)'!E27</f>
        <v>0</v>
      </c>
      <c r="T20" s="13">
        <f>'Formato 7 b)'!F27</f>
        <v>0</v>
      </c>
      <c r="U20" s="13">
        <f>'Formato 7 b)'!G27</f>
        <v>0</v>
      </c>
    </row>
    <row r="21" spans="1:21" x14ac:dyDescent="0.25">
      <c r="A21" t="str">
        <f t="shared" si="0"/>
        <v>7,2,2,9,0,0,0</v>
      </c>
      <c r="B21">
        <v>7</v>
      </c>
      <c r="C21">
        <v>2</v>
      </c>
      <c r="D21">
        <v>2</v>
      </c>
      <c r="E21">
        <v>9</v>
      </c>
      <c r="J21" t="s">
        <v>669</v>
      </c>
      <c r="P21" s="13">
        <f>'Formato 7 b)'!B28</f>
        <v>0</v>
      </c>
      <c r="Q21" s="13">
        <f>'Formato 7 b)'!C28</f>
        <v>0</v>
      </c>
      <c r="R21" s="13">
        <f>'Formato 7 b)'!D28</f>
        <v>0</v>
      </c>
      <c r="S21" s="13">
        <f>'Formato 7 b)'!E28</f>
        <v>0</v>
      </c>
      <c r="T21" s="13">
        <f>'Formato 7 b)'!F28</f>
        <v>0</v>
      </c>
      <c r="U21" s="13">
        <f>'Formato 7 b)'!G28</f>
        <v>0</v>
      </c>
    </row>
    <row r="22" spans="1:21" x14ac:dyDescent="0.25">
      <c r="A22" t="str">
        <f t="shared" si="0"/>
        <v>7,2,3,0,0,0,0</v>
      </c>
      <c r="B22">
        <v>7</v>
      </c>
      <c r="C22">
        <v>2</v>
      </c>
      <c r="D22">
        <v>3</v>
      </c>
      <c r="I22" t="s">
        <v>3268</v>
      </c>
      <c r="P22" s="13">
        <f>'Formato 7 b)'!B30</f>
        <v>117162740.00000001</v>
      </c>
      <c r="Q22" s="13">
        <f>'Formato 7 b)'!C30</f>
        <v>0</v>
      </c>
      <c r="R22" s="13">
        <f>'Formato 7 b)'!D30</f>
        <v>0</v>
      </c>
      <c r="S22" s="13">
        <f>'Formato 7 b)'!E30</f>
        <v>0</v>
      </c>
      <c r="T22" s="13">
        <f>'Formato 7 b)'!F30</f>
        <v>0</v>
      </c>
      <c r="U22" s="13">
        <f>'Formato 7 b)'!G30</f>
        <v>0</v>
      </c>
    </row>
  </sheetData>
  <sheetProtection algorithmName="SHA-512" hashValue="TMXg/huBkz9/ONd1PjKuZFE0q3xdgwmYyO02rcVBuxvwYOHRxyPa/CdtblcQ+vSRGwPSHsnIBSIll2CqVH+gmQ==" saltValue="tNZZX0yf8dq7XC0YJhoMSg==" spinCount="100000" sheet="1" objects="1" scenario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12"/>
  <dimension ref="A1:G47"/>
  <sheetViews>
    <sheetView showGridLines="0" zoomScale="73" zoomScaleNormal="73" workbookViewId="0">
      <selection activeCell="G17" sqref="G17"/>
    </sheetView>
  </sheetViews>
  <sheetFormatPr baseColWidth="10" defaultColWidth="0" defaultRowHeight="15" zeroHeight="1" x14ac:dyDescent="0.25"/>
  <cols>
    <col min="1" max="1" width="88.140625" customWidth="1"/>
    <col min="2" max="7" width="20.7109375" customWidth="1"/>
    <col min="8" max="16384" width="10.85546875" hidden="1"/>
  </cols>
  <sheetData>
    <row r="1" spans="1:7" s="75" customFormat="1" ht="37.5" customHeight="1" x14ac:dyDescent="0.45">
      <c r="A1" s="143" t="s">
        <v>466</v>
      </c>
      <c r="B1" s="143"/>
      <c r="C1" s="143"/>
      <c r="D1" s="143"/>
      <c r="E1" s="143"/>
      <c r="F1" s="143"/>
      <c r="G1" s="143"/>
    </row>
    <row r="2" spans="1:7" ht="14.25" x14ac:dyDescent="0.45">
      <c r="A2" s="128" t="str">
        <f>ENTIDAD</f>
        <v>Municipio de León, Gobierno del Estado de Guanajuato</v>
      </c>
      <c r="B2" s="129"/>
      <c r="C2" s="129"/>
      <c r="D2" s="129"/>
      <c r="E2" s="129"/>
      <c r="F2" s="129"/>
      <c r="G2" s="130"/>
    </row>
    <row r="3" spans="1:7" ht="14.25" x14ac:dyDescent="0.45">
      <c r="A3" s="131" t="s">
        <v>467</v>
      </c>
      <c r="B3" s="132"/>
      <c r="C3" s="132"/>
      <c r="D3" s="132"/>
      <c r="E3" s="132"/>
      <c r="F3" s="132"/>
      <c r="G3" s="133"/>
    </row>
    <row r="4" spans="1:7" ht="14.25" x14ac:dyDescent="0.45">
      <c r="A4" s="134" t="s">
        <v>118</v>
      </c>
      <c r="B4" s="135"/>
      <c r="C4" s="135"/>
      <c r="D4" s="135"/>
      <c r="E4" s="135"/>
      <c r="F4" s="135"/>
      <c r="G4" s="136"/>
    </row>
    <row r="5" spans="1:7" x14ac:dyDescent="0.25">
      <c r="A5" s="158" t="s">
        <v>3288</v>
      </c>
      <c r="B5" s="156" t="str">
        <f>ANIO5R</f>
        <v>2018 ¹ (c)</v>
      </c>
      <c r="C5" s="156" t="str">
        <f>ANIO4R</f>
        <v>2019 ¹ (c)</v>
      </c>
      <c r="D5" s="156" t="str">
        <f>ANIO3R</f>
        <v>2020 ¹ (c)</v>
      </c>
      <c r="E5" s="156" t="str">
        <f>ANIO2R</f>
        <v>2021 ¹ (c)</v>
      </c>
      <c r="F5" s="156" t="str">
        <f>ANIO1R</f>
        <v>2022 ¹ (c)</v>
      </c>
      <c r="G5" s="43">
        <f>ANIO_INFORME</f>
        <v>2023</v>
      </c>
    </row>
    <row r="6" spans="1:7" ht="32.1" customHeight="1" x14ac:dyDescent="0.25">
      <c r="A6" s="146"/>
      <c r="B6" s="157"/>
      <c r="C6" s="157"/>
      <c r="D6" s="157"/>
      <c r="E6" s="157"/>
      <c r="F6" s="157"/>
      <c r="G6" s="73" t="s">
        <v>3294</v>
      </c>
    </row>
    <row r="7" spans="1:7" x14ac:dyDescent="0.25">
      <c r="A7" s="44" t="s">
        <v>468</v>
      </c>
      <c r="B7" s="28">
        <f>SUM(B8:B19)</f>
        <v>71515375.049999997</v>
      </c>
      <c r="C7" s="28">
        <f t="shared" ref="C7:G7" si="0">SUM(C8:C19)</f>
        <v>82619279.050000012</v>
      </c>
      <c r="D7" s="28">
        <f t="shared" si="0"/>
        <v>89477192.060000002</v>
      </c>
      <c r="E7" s="28">
        <f t="shared" si="0"/>
        <v>92914318.99000001</v>
      </c>
      <c r="F7" s="28">
        <f t="shared" si="0"/>
        <v>120441037.87</v>
      </c>
      <c r="G7" s="28">
        <f t="shared" si="0"/>
        <v>39348591.25</v>
      </c>
    </row>
    <row r="8" spans="1:7" x14ac:dyDescent="0.25">
      <c r="A8" s="45" t="s">
        <v>469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</row>
    <row r="9" spans="1:7" x14ac:dyDescent="0.25">
      <c r="A9" s="45" t="s">
        <v>470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x14ac:dyDescent="0.25">
      <c r="A10" s="45" t="s">
        <v>471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x14ac:dyDescent="0.25">
      <c r="A11" s="45" t="s">
        <v>472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x14ac:dyDescent="0.25">
      <c r="A12" s="45" t="s">
        <v>473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x14ac:dyDescent="0.25">
      <c r="A13" s="45" t="s">
        <v>474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x14ac:dyDescent="0.25">
      <c r="A14" s="45" t="s">
        <v>475</v>
      </c>
      <c r="B14" s="50">
        <v>10071669</v>
      </c>
      <c r="C14" s="50">
        <v>7354514.3200000003</v>
      </c>
      <c r="D14" s="50">
        <v>6575093.9100000001</v>
      </c>
      <c r="E14" s="50">
        <v>9056434.8699999992</v>
      </c>
      <c r="F14" s="50">
        <v>10479444.869999999</v>
      </c>
      <c r="G14" s="50">
        <v>2765212.37</v>
      </c>
    </row>
    <row r="15" spans="1:7" x14ac:dyDescent="0.25">
      <c r="A15" s="45" t="s">
        <v>476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x14ac:dyDescent="0.25">
      <c r="A16" s="45" t="s">
        <v>477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x14ac:dyDescent="0.25">
      <c r="A17" s="45" t="s">
        <v>3298</v>
      </c>
      <c r="B17" s="50">
        <v>61443706.049999997</v>
      </c>
      <c r="C17" s="50">
        <v>75264764.730000004</v>
      </c>
      <c r="D17" s="50">
        <v>82902098.150000006</v>
      </c>
      <c r="E17" s="50">
        <v>83857884.120000005</v>
      </c>
      <c r="F17" s="50">
        <v>109961593</v>
      </c>
      <c r="G17" s="50">
        <v>36583378.880000003</v>
      </c>
    </row>
    <row r="18" spans="1:7" x14ac:dyDescent="0.25">
      <c r="A18" s="45" t="s">
        <v>478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</row>
    <row r="19" spans="1:7" x14ac:dyDescent="0.25">
      <c r="A19" s="45" t="s">
        <v>479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 ht="14.25" x14ac:dyDescent="0.45">
      <c r="A20" s="46"/>
      <c r="B20" s="46"/>
      <c r="C20" s="46"/>
      <c r="D20" s="46"/>
      <c r="E20" s="46"/>
      <c r="F20" s="46"/>
      <c r="G20" s="46"/>
    </row>
    <row r="21" spans="1:7" x14ac:dyDescent="0.25">
      <c r="A21" s="47" t="s">
        <v>485</v>
      </c>
      <c r="B21" s="51">
        <f>SUM(B22:B26)</f>
        <v>0</v>
      </c>
      <c r="C21" s="51">
        <f t="shared" ref="C21:G21" si="1">SUM(C22:C26)</f>
        <v>0</v>
      </c>
      <c r="D21" s="51">
        <f t="shared" si="1"/>
        <v>0</v>
      </c>
      <c r="E21" s="51">
        <f t="shared" si="1"/>
        <v>0</v>
      </c>
      <c r="F21" s="51">
        <f t="shared" si="1"/>
        <v>0</v>
      </c>
      <c r="G21" s="51">
        <f t="shared" si="1"/>
        <v>0</v>
      </c>
    </row>
    <row r="22" spans="1:7" x14ac:dyDescent="0.25">
      <c r="A22" s="45" t="s">
        <v>480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5" t="s">
        <v>481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5" t="s">
        <v>482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5" t="s">
        <v>483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5" t="s">
        <v>484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6"/>
      <c r="B27" s="46"/>
      <c r="C27" s="46"/>
      <c r="D27" s="46"/>
      <c r="E27" s="46"/>
      <c r="F27" s="46"/>
      <c r="G27" s="46"/>
    </row>
    <row r="28" spans="1:7" x14ac:dyDescent="0.25">
      <c r="A28" s="47" t="s">
        <v>486</v>
      </c>
      <c r="B28" s="51">
        <f>B29</f>
        <v>0</v>
      </c>
      <c r="C28" s="51">
        <f t="shared" ref="C28:G28" si="2">C29</f>
        <v>0</v>
      </c>
      <c r="D28" s="51">
        <f t="shared" si="2"/>
        <v>4761497.62</v>
      </c>
      <c r="E28" s="51">
        <f t="shared" si="2"/>
        <v>0</v>
      </c>
      <c r="F28" s="51">
        <f t="shared" si="2"/>
        <v>417503.01</v>
      </c>
      <c r="G28" s="51">
        <f t="shared" si="2"/>
        <v>0</v>
      </c>
    </row>
    <row r="29" spans="1:7" x14ac:dyDescent="0.25">
      <c r="A29" s="45" t="s">
        <v>269</v>
      </c>
      <c r="B29" s="50">
        <v>0</v>
      </c>
      <c r="C29" s="50">
        <v>0</v>
      </c>
      <c r="D29" s="50">
        <v>4761497.62</v>
      </c>
      <c r="E29" s="50">
        <v>0</v>
      </c>
      <c r="F29" s="50">
        <v>417503.01</v>
      </c>
      <c r="G29" s="50">
        <v>0</v>
      </c>
    </row>
    <row r="30" spans="1:7" x14ac:dyDescent="0.25">
      <c r="A30" s="46"/>
      <c r="B30" s="46"/>
      <c r="C30" s="46"/>
      <c r="D30" s="46"/>
      <c r="E30" s="46"/>
      <c r="F30" s="46"/>
      <c r="G30" s="46"/>
    </row>
    <row r="31" spans="1:7" x14ac:dyDescent="0.25">
      <c r="A31" s="47" t="s">
        <v>487</v>
      </c>
      <c r="B31" s="51">
        <f>B7+B21+B28</f>
        <v>71515375.049999997</v>
      </c>
      <c r="C31" s="51">
        <f t="shared" ref="C31:G31" si="3">C7+C21+C28</f>
        <v>82619279.050000012</v>
      </c>
      <c r="D31" s="51">
        <f t="shared" si="3"/>
        <v>94238689.680000007</v>
      </c>
      <c r="E31" s="51">
        <f t="shared" si="3"/>
        <v>92914318.99000001</v>
      </c>
      <c r="F31" s="51">
        <f t="shared" si="3"/>
        <v>120858540.88000001</v>
      </c>
      <c r="G31" s="51">
        <f t="shared" si="3"/>
        <v>39348591.25</v>
      </c>
    </row>
    <row r="32" spans="1:7" x14ac:dyDescent="0.25">
      <c r="A32" s="46"/>
      <c r="B32" s="46"/>
      <c r="C32" s="46"/>
      <c r="D32" s="46"/>
      <c r="E32" s="46"/>
      <c r="F32" s="46"/>
      <c r="G32" s="46"/>
    </row>
    <row r="33" spans="1:7" x14ac:dyDescent="0.25">
      <c r="A33" s="47" t="s">
        <v>271</v>
      </c>
      <c r="B33" s="46"/>
      <c r="C33" s="46"/>
      <c r="D33" s="46"/>
      <c r="E33" s="46"/>
      <c r="F33" s="46"/>
      <c r="G33" s="46"/>
    </row>
    <row r="34" spans="1:7" ht="30" x14ac:dyDescent="0.25">
      <c r="A34" s="48" t="s">
        <v>428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</row>
    <row r="35" spans="1:7" ht="30" x14ac:dyDescent="0.25">
      <c r="A35" s="48" t="s">
        <v>488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</row>
    <row r="36" spans="1:7" x14ac:dyDescent="0.25">
      <c r="A36" s="47" t="s">
        <v>489</v>
      </c>
      <c r="B36" s="51">
        <f>B34+B35</f>
        <v>0</v>
      </c>
      <c r="C36" s="51">
        <f t="shared" ref="C36:G36" si="4">C34+C35</f>
        <v>0</v>
      </c>
      <c r="D36" s="51">
        <f t="shared" si="4"/>
        <v>0</v>
      </c>
      <c r="E36" s="51">
        <f t="shared" si="4"/>
        <v>0</v>
      </c>
      <c r="F36" s="51">
        <f t="shared" si="4"/>
        <v>0</v>
      </c>
      <c r="G36" s="51">
        <f t="shared" si="4"/>
        <v>0</v>
      </c>
    </row>
    <row r="37" spans="1:7" x14ac:dyDescent="0.25">
      <c r="A37" s="49"/>
      <c r="B37" s="49"/>
      <c r="C37" s="49"/>
      <c r="D37" s="49"/>
      <c r="E37" s="49"/>
      <c r="F37" s="49"/>
      <c r="G37" s="49"/>
    </row>
    <row r="38" spans="1:7" x14ac:dyDescent="0.25">
      <c r="A38" s="74"/>
    </row>
    <row r="39" spans="1:7" ht="15" customHeight="1" x14ac:dyDescent="0.25">
      <c r="A39" s="155" t="s">
        <v>3292</v>
      </c>
      <c r="B39" s="155"/>
      <c r="C39" s="155"/>
      <c r="D39" s="155"/>
      <c r="E39" s="155"/>
      <c r="F39" s="155"/>
      <c r="G39" s="155"/>
    </row>
    <row r="40" spans="1:7" ht="15" customHeight="1" x14ac:dyDescent="0.25">
      <c r="A40" s="155" t="s">
        <v>3293</v>
      </c>
      <c r="B40" s="155"/>
      <c r="C40" s="155"/>
      <c r="D40" s="155"/>
      <c r="E40" s="155"/>
      <c r="F40" s="155"/>
      <c r="G40" s="155"/>
    </row>
    <row r="41" spans="1:7" ht="14.25" hidden="1" x14ac:dyDescent="0.45"/>
    <row r="42" spans="1:7" ht="15" hidden="1" customHeight="1" x14ac:dyDescent="0.45"/>
    <row r="43" spans="1:7" ht="15" hidden="1" customHeight="1" x14ac:dyDescent="0.45"/>
    <row r="44" spans="1:7" ht="15" hidden="1" customHeight="1" x14ac:dyDescent="0.45"/>
    <row r="45" spans="1:7" ht="15" hidden="1" customHeight="1" x14ac:dyDescent="0.45"/>
    <row r="46" spans="1:7" ht="15" hidden="1" customHeight="1" x14ac:dyDescent="0.45"/>
    <row r="47" spans="1:7" ht="15.75" hidden="1" customHeight="1" x14ac:dyDescent="0.45"/>
  </sheetData>
  <sheetProtection password="9DCF" sheet="1" objects="1" scenarios="1"/>
  <mergeCells count="12">
    <mergeCell ref="A40:G40"/>
    <mergeCell ref="A1:G1"/>
    <mergeCell ref="A2:G2"/>
    <mergeCell ref="A3:G3"/>
    <mergeCell ref="A4:G4"/>
    <mergeCell ref="A39:G39"/>
    <mergeCell ref="F5:F6"/>
    <mergeCell ref="E5:E6"/>
    <mergeCell ref="D5:D6"/>
    <mergeCell ref="C5:C6"/>
    <mergeCell ref="B5:B6"/>
    <mergeCell ref="A5:A6"/>
  </mergeCells>
  <dataValidations count="6">
    <dataValidation allowBlank="1" showInputMessage="1" showErrorMessage="1" prompt="Año 1 (c)" sqref="F5:F6" xr:uid="{00000000-0002-0000-1900-000000000000}"/>
    <dataValidation allowBlank="1" showInputMessage="1" showErrorMessage="1" prompt="Año 2 (c)" sqref="E5:E6" xr:uid="{00000000-0002-0000-1900-000001000000}"/>
    <dataValidation allowBlank="1" showInputMessage="1" showErrorMessage="1" prompt="Año 3 (c)" sqref="D5:D6" xr:uid="{00000000-0002-0000-1900-000002000000}"/>
    <dataValidation allowBlank="1" showInputMessage="1" showErrorMessage="1" prompt="Año 4 (c)" sqref="C5:C6" xr:uid="{00000000-0002-0000-1900-000003000000}"/>
    <dataValidation allowBlank="1" showInputMessage="1" showErrorMessage="1" prompt="Año 5 (c)" sqref="B5:B6" xr:uid="{00000000-0002-0000-1900-000004000000}"/>
    <dataValidation type="decimal" allowBlank="1" showInputMessage="1" showErrorMessage="1" sqref="B7:G36" xr:uid="{00000000-0002-0000-1900-000005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900-000006000000}">
          <x14:formula1>
            <xm:f>'Info General'!I1</xm:f>
          </x14:formula1>
          <x14:formula2>
            <xm:f>'Info General'!J1</xm:f>
          </x14:formula2>
          <xm:sqref>G5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3"/>
  <dimension ref="A1:U27"/>
  <sheetViews>
    <sheetView workbookViewId="0">
      <selection activeCell="A24" sqref="A24:XFD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7,3,1,0,0,0,0</v>
      </c>
      <c r="B2">
        <v>7</v>
      </c>
      <c r="C2">
        <v>3</v>
      </c>
      <c r="D2">
        <v>1</v>
      </c>
      <c r="I2" t="s">
        <v>215</v>
      </c>
      <c r="P2" s="13">
        <f>'Formato 7 c)'!B7</f>
        <v>71515375.049999997</v>
      </c>
      <c r="Q2" s="13">
        <f>'Formato 7 c)'!C7</f>
        <v>82619279.050000012</v>
      </c>
      <c r="R2" s="13">
        <f>'Formato 7 c)'!D7</f>
        <v>89477192.060000002</v>
      </c>
      <c r="S2" s="13">
        <f>'Formato 7 c)'!E7</f>
        <v>92914318.99000001</v>
      </c>
      <c r="T2" s="13">
        <f>'Formato 7 c)'!F7</f>
        <v>120441037.87</v>
      </c>
      <c r="U2" s="13">
        <f>'Formato 7 c)'!G7</f>
        <v>39348591.25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7,3,1,0,0,0,0</v>
      </c>
      <c r="B3">
        <v>7</v>
      </c>
      <c r="C3">
        <v>3</v>
      </c>
      <c r="D3">
        <v>1</v>
      </c>
      <c r="J3" t="s">
        <v>740</v>
      </c>
      <c r="P3" s="13">
        <f>'Formato 7 c)'!B8</f>
        <v>0</v>
      </c>
      <c r="Q3" s="13">
        <f>'Formato 7 c)'!C8</f>
        <v>0</v>
      </c>
      <c r="R3" s="13">
        <f>'Formato 7 c)'!D8</f>
        <v>0</v>
      </c>
      <c r="S3" s="13">
        <f>'Formato 7 c)'!E8</f>
        <v>0</v>
      </c>
      <c r="T3" s="13">
        <f>'Formato 7 c)'!F8</f>
        <v>0</v>
      </c>
      <c r="U3" s="13">
        <f>'Formato 7 c)'!G8</f>
        <v>0</v>
      </c>
    </row>
    <row r="4" spans="1:21" ht="14.25" x14ac:dyDescent="0.45">
      <c r="A4" t="str">
        <f t="shared" si="0"/>
        <v>7,3,1,0,0,0,0</v>
      </c>
      <c r="B4">
        <v>7</v>
      </c>
      <c r="C4">
        <v>3</v>
      </c>
      <c r="D4">
        <v>1</v>
      </c>
      <c r="J4" t="s">
        <v>741</v>
      </c>
      <c r="P4" s="13">
        <f>'Formato 7 c)'!B9</f>
        <v>0</v>
      </c>
      <c r="Q4" s="13">
        <f>'Formato 7 c)'!C9</f>
        <v>0</v>
      </c>
      <c r="R4" s="13">
        <f>'Formato 7 c)'!D9</f>
        <v>0</v>
      </c>
      <c r="S4" s="13">
        <f>'Formato 7 c)'!E9</f>
        <v>0</v>
      </c>
      <c r="T4" s="13">
        <f>'Formato 7 c)'!F9</f>
        <v>0</v>
      </c>
      <c r="U4" s="13">
        <f>'Formato 7 c)'!G9</f>
        <v>0</v>
      </c>
    </row>
    <row r="5" spans="1:21" ht="14.25" x14ac:dyDescent="0.45">
      <c r="A5" t="str">
        <f t="shared" si="0"/>
        <v>7,3,1,0,0,0,0</v>
      </c>
      <c r="B5">
        <v>7</v>
      </c>
      <c r="C5">
        <v>3</v>
      </c>
      <c r="D5">
        <v>1</v>
      </c>
      <c r="J5" t="s">
        <v>742</v>
      </c>
      <c r="P5" s="13">
        <f>'Formato 7 c)'!B10</f>
        <v>0</v>
      </c>
      <c r="Q5" s="13">
        <f>'Formato 7 c)'!C10</f>
        <v>0</v>
      </c>
      <c r="R5" s="13">
        <f>'Formato 7 c)'!D10</f>
        <v>0</v>
      </c>
      <c r="S5" s="13">
        <f>'Formato 7 c)'!E10</f>
        <v>0</v>
      </c>
      <c r="T5" s="13">
        <f>'Formato 7 c)'!F10</f>
        <v>0</v>
      </c>
      <c r="U5" s="13">
        <f>'Formato 7 c)'!G10</f>
        <v>0</v>
      </c>
    </row>
    <row r="6" spans="1:21" ht="14.25" x14ac:dyDescent="0.45">
      <c r="A6" t="str">
        <f t="shared" si="0"/>
        <v>7,3,1,0,0,0,0</v>
      </c>
      <c r="B6">
        <v>7</v>
      </c>
      <c r="C6">
        <v>3</v>
      </c>
      <c r="D6">
        <v>1</v>
      </c>
      <c r="J6" t="s">
        <v>743</v>
      </c>
      <c r="P6" s="13">
        <f>'Formato 7 c)'!B11</f>
        <v>0</v>
      </c>
      <c r="Q6" s="13">
        <f>'Formato 7 c)'!C11</f>
        <v>0</v>
      </c>
      <c r="R6" s="13">
        <f>'Formato 7 c)'!D11</f>
        <v>0</v>
      </c>
      <c r="S6" s="13">
        <f>'Formato 7 c)'!E11</f>
        <v>0</v>
      </c>
      <c r="T6" s="13">
        <f>'Formato 7 c)'!F11</f>
        <v>0</v>
      </c>
      <c r="U6" s="13">
        <f>'Formato 7 c)'!G11</f>
        <v>0</v>
      </c>
    </row>
    <row r="7" spans="1:21" ht="14.25" x14ac:dyDescent="0.45">
      <c r="A7" t="str">
        <f t="shared" si="0"/>
        <v>7,3,1,0,0,0,0</v>
      </c>
      <c r="B7">
        <v>7</v>
      </c>
      <c r="C7">
        <v>3</v>
      </c>
      <c r="D7">
        <v>1</v>
      </c>
      <c r="J7" t="s">
        <v>744</v>
      </c>
      <c r="P7" s="13">
        <f>'Formato 7 c)'!B12</f>
        <v>0</v>
      </c>
      <c r="Q7" s="13">
        <f>'Formato 7 c)'!C12</f>
        <v>0</v>
      </c>
      <c r="R7" s="13">
        <f>'Formato 7 c)'!D12</f>
        <v>0</v>
      </c>
      <c r="S7" s="13">
        <f>'Formato 7 c)'!E12</f>
        <v>0</v>
      </c>
      <c r="T7" s="13">
        <f>'Formato 7 c)'!F12</f>
        <v>0</v>
      </c>
      <c r="U7" s="13">
        <f>'Formato 7 c)'!G12</f>
        <v>0</v>
      </c>
    </row>
    <row r="8" spans="1:21" ht="14.25" x14ac:dyDescent="0.45">
      <c r="A8" t="str">
        <f t="shared" si="0"/>
        <v>7,3,1,0,0,0,0</v>
      </c>
      <c r="B8">
        <v>7</v>
      </c>
      <c r="C8">
        <v>3</v>
      </c>
      <c r="D8">
        <v>1</v>
      </c>
      <c r="J8" t="s">
        <v>745</v>
      </c>
      <c r="P8" s="13">
        <f>'Formato 7 c)'!B13</f>
        <v>0</v>
      </c>
      <c r="Q8" s="13">
        <f>'Formato 7 c)'!C13</f>
        <v>0</v>
      </c>
      <c r="R8" s="13">
        <f>'Formato 7 c)'!D13</f>
        <v>0</v>
      </c>
      <c r="S8" s="13">
        <f>'Formato 7 c)'!E13</f>
        <v>0</v>
      </c>
      <c r="T8" s="13">
        <f>'Formato 7 c)'!F13</f>
        <v>0</v>
      </c>
      <c r="U8" s="13">
        <f>'Formato 7 c)'!G13</f>
        <v>0</v>
      </c>
    </row>
    <row r="9" spans="1:21" ht="14.25" x14ac:dyDescent="0.45">
      <c r="A9" t="str">
        <f t="shared" si="0"/>
        <v>7,3,1,0,0,0,0</v>
      </c>
      <c r="B9">
        <v>7</v>
      </c>
      <c r="C9">
        <v>3</v>
      </c>
      <c r="D9">
        <v>1</v>
      </c>
      <c r="J9" t="s">
        <v>746</v>
      </c>
      <c r="P9" s="13">
        <f>'Formato 7 c)'!B14</f>
        <v>10071669</v>
      </c>
      <c r="Q9" s="13">
        <f>'Formato 7 c)'!C14</f>
        <v>7354514.3200000003</v>
      </c>
      <c r="R9" s="13">
        <f>'Formato 7 c)'!D14</f>
        <v>6575093.9100000001</v>
      </c>
      <c r="S9" s="13">
        <f>'Formato 7 c)'!E14</f>
        <v>9056434.8699999992</v>
      </c>
      <c r="T9" s="13">
        <f>'Formato 7 c)'!F14</f>
        <v>10479444.869999999</v>
      </c>
      <c r="U9" s="13">
        <f>'Formato 7 c)'!G14</f>
        <v>2765212.37</v>
      </c>
    </row>
    <row r="10" spans="1:21" ht="14.25" x14ac:dyDescent="0.45">
      <c r="A10" t="str">
        <f t="shared" si="0"/>
        <v>7,3,1,0,0,0,0</v>
      </c>
      <c r="B10">
        <v>7</v>
      </c>
      <c r="C10">
        <v>3</v>
      </c>
      <c r="D10">
        <v>1</v>
      </c>
      <c r="J10" t="s">
        <v>759</v>
      </c>
      <c r="P10" s="13">
        <f>'Formato 7 c)'!B15</f>
        <v>0</v>
      </c>
      <c r="Q10" s="13">
        <f>'Formato 7 c)'!C15</f>
        <v>0</v>
      </c>
      <c r="R10" s="13">
        <f>'Formato 7 c)'!D15</f>
        <v>0</v>
      </c>
      <c r="S10" s="13">
        <f>'Formato 7 c)'!E15</f>
        <v>0</v>
      </c>
      <c r="T10" s="13">
        <f>'Formato 7 c)'!F15</f>
        <v>0</v>
      </c>
      <c r="U10" s="13">
        <f>'Formato 7 c)'!G15</f>
        <v>0</v>
      </c>
    </row>
    <row r="11" spans="1:21" x14ac:dyDescent="0.25">
      <c r="A11" t="str">
        <f t="shared" si="0"/>
        <v>7,3,1,0,0,0,0</v>
      </c>
      <c r="B11">
        <v>7</v>
      </c>
      <c r="C11">
        <v>3</v>
      </c>
      <c r="D11">
        <v>1</v>
      </c>
      <c r="J11" t="s">
        <v>758</v>
      </c>
      <c r="P11" s="13">
        <f>'Formato 7 c)'!B16</f>
        <v>0</v>
      </c>
      <c r="Q11" s="13">
        <f>'Formato 7 c)'!C16</f>
        <v>0</v>
      </c>
      <c r="R11" s="13">
        <f>'Formato 7 c)'!D16</f>
        <v>0</v>
      </c>
      <c r="S11" s="13">
        <f>'Formato 7 c)'!E16</f>
        <v>0</v>
      </c>
      <c r="T11" s="13">
        <f>'Formato 7 c)'!F16</f>
        <v>0</v>
      </c>
      <c r="U11" s="13">
        <f>'Formato 7 c)'!G16</f>
        <v>0</v>
      </c>
    </row>
    <row r="12" spans="1:21" ht="14.25" x14ac:dyDescent="0.45">
      <c r="A12" t="str">
        <f t="shared" si="0"/>
        <v>7,3,1,0,0,0,0</v>
      </c>
      <c r="B12">
        <v>7</v>
      </c>
      <c r="C12">
        <v>3</v>
      </c>
      <c r="D12">
        <v>1</v>
      </c>
      <c r="J12" t="s">
        <v>3275</v>
      </c>
      <c r="P12" s="13">
        <f>'Formato 7 c)'!B17</f>
        <v>61443706.049999997</v>
      </c>
      <c r="Q12" s="13">
        <f>'Formato 7 c)'!C17</f>
        <v>75264764.730000004</v>
      </c>
      <c r="R12" s="13">
        <f>'Formato 7 c)'!D17</f>
        <v>82902098.150000006</v>
      </c>
      <c r="S12" s="13">
        <f>'Formato 7 c)'!E17</f>
        <v>83857884.120000005</v>
      </c>
      <c r="T12" s="13">
        <f>'Formato 7 c)'!F17</f>
        <v>109961593</v>
      </c>
      <c r="U12" s="13">
        <f>'Formato 7 c)'!G17</f>
        <v>36583378.880000003</v>
      </c>
    </row>
    <row r="13" spans="1:21" ht="14.25" x14ac:dyDescent="0.45">
      <c r="A13" t="str">
        <f t="shared" si="0"/>
        <v>7,3,1,0,0,0,0</v>
      </c>
      <c r="B13">
        <v>7</v>
      </c>
      <c r="C13">
        <v>3</v>
      </c>
      <c r="D13">
        <v>1</v>
      </c>
      <c r="J13" t="s">
        <v>766</v>
      </c>
      <c r="P13" s="13">
        <f>'Formato 7 c)'!B18</f>
        <v>0</v>
      </c>
      <c r="Q13" s="13">
        <f>'Formato 7 c)'!C18</f>
        <v>0</v>
      </c>
      <c r="R13" s="13">
        <f>'Formato 7 c)'!D18</f>
        <v>0</v>
      </c>
      <c r="S13" s="13">
        <f>'Formato 7 c)'!E18</f>
        <v>0</v>
      </c>
      <c r="T13" s="13">
        <f>'Formato 7 c)'!F18</f>
        <v>0</v>
      </c>
      <c r="U13" s="13">
        <f>'Formato 7 c)'!G18</f>
        <v>0</v>
      </c>
    </row>
    <row r="14" spans="1:21" x14ac:dyDescent="0.25">
      <c r="A14" t="str">
        <f t="shared" si="0"/>
        <v>7,3,1,0,0,0,0</v>
      </c>
      <c r="B14">
        <v>7</v>
      </c>
      <c r="C14">
        <v>3</v>
      </c>
      <c r="D14">
        <v>1</v>
      </c>
      <c r="J14" t="s">
        <v>770</v>
      </c>
      <c r="P14" s="13">
        <f>'Formato 7 c)'!B19</f>
        <v>0</v>
      </c>
      <c r="Q14" s="13">
        <f>'Formato 7 c)'!C19</f>
        <v>0</v>
      </c>
      <c r="R14" s="13">
        <f>'Formato 7 c)'!D19</f>
        <v>0</v>
      </c>
      <c r="S14" s="13">
        <f>'Formato 7 c)'!E19</f>
        <v>0</v>
      </c>
      <c r="T14" s="13">
        <f>'Formato 7 c)'!F19</f>
        <v>0</v>
      </c>
      <c r="U14" s="13">
        <f>'Formato 7 c)'!G19</f>
        <v>0</v>
      </c>
    </row>
    <row r="15" spans="1:21" ht="14.25" x14ac:dyDescent="0.45">
      <c r="A15" t="str">
        <f t="shared" si="0"/>
        <v>7,3,2,0,0,0,0</v>
      </c>
      <c r="B15">
        <v>7</v>
      </c>
      <c r="C15">
        <v>3</v>
      </c>
      <c r="D15">
        <v>2</v>
      </c>
      <c r="I15" t="s">
        <v>708</v>
      </c>
      <c r="P15" s="13">
        <f>'Formato 7 c)'!B21</f>
        <v>0</v>
      </c>
      <c r="Q15" s="13">
        <f>'Formato 7 c)'!C21</f>
        <v>0</v>
      </c>
      <c r="R15" s="13">
        <f>'Formato 7 c)'!D21</f>
        <v>0</v>
      </c>
      <c r="S15" s="13">
        <f>'Formato 7 c)'!E21</f>
        <v>0</v>
      </c>
      <c r="T15" s="13">
        <f>'Formato 7 c)'!F21</f>
        <v>0</v>
      </c>
      <c r="U15" s="13">
        <f>'Formato 7 c)'!G21</f>
        <v>0</v>
      </c>
    </row>
    <row r="16" spans="1:21" ht="14.25" x14ac:dyDescent="0.45">
      <c r="A16" t="str">
        <f t="shared" si="0"/>
        <v>7,3,2,0,0,0,0</v>
      </c>
      <c r="B16">
        <v>7</v>
      </c>
      <c r="C16">
        <v>3</v>
      </c>
      <c r="D16">
        <v>2</v>
      </c>
      <c r="J16" t="s">
        <v>654</v>
      </c>
      <c r="P16" s="13">
        <f>'Formato 7 c)'!B22</f>
        <v>0</v>
      </c>
      <c r="Q16" s="13">
        <f>'Formato 7 c)'!C22</f>
        <v>0</v>
      </c>
      <c r="R16" s="13">
        <f>'Formato 7 c)'!D22</f>
        <v>0</v>
      </c>
      <c r="S16" s="13">
        <f>'Formato 7 c)'!E22</f>
        <v>0</v>
      </c>
      <c r="T16" s="13">
        <f>'Formato 7 c)'!F22</f>
        <v>0</v>
      </c>
      <c r="U16" s="13">
        <f>'Formato 7 c)'!G22</f>
        <v>0</v>
      </c>
    </row>
    <row r="17" spans="1:21" ht="14.25" x14ac:dyDescent="0.45">
      <c r="A17" t="str">
        <f t="shared" si="0"/>
        <v>7,3,2,0,0,0,0</v>
      </c>
      <c r="B17">
        <v>7</v>
      </c>
      <c r="C17">
        <v>3</v>
      </c>
      <c r="D17">
        <v>2</v>
      </c>
      <c r="J17" t="s">
        <v>766</v>
      </c>
      <c r="P17" s="13">
        <f>'Formato 7 c)'!B23</f>
        <v>0</v>
      </c>
      <c r="Q17" s="13">
        <f>'Formato 7 c)'!C23</f>
        <v>0</v>
      </c>
      <c r="R17" s="13">
        <f>'Formato 7 c)'!D23</f>
        <v>0</v>
      </c>
      <c r="S17" s="13">
        <f>'Formato 7 c)'!E23</f>
        <v>0</v>
      </c>
      <c r="T17" s="13">
        <f>'Formato 7 c)'!F23</f>
        <v>0</v>
      </c>
      <c r="U17" s="13">
        <f>'Formato 7 c)'!G23</f>
        <v>0</v>
      </c>
    </row>
    <row r="18" spans="1:21" ht="14.25" x14ac:dyDescent="0.45">
      <c r="A18" t="str">
        <f t="shared" si="0"/>
        <v>7,3,2,0,0,0,0</v>
      </c>
      <c r="B18">
        <v>7</v>
      </c>
      <c r="C18">
        <v>3</v>
      </c>
      <c r="D18">
        <v>2</v>
      </c>
      <c r="J18" t="s">
        <v>783</v>
      </c>
      <c r="P18" s="13">
        <f>'Formato 7 c)'!B24</f>
        <v>0</v>
      </c>
      <c r="Q18" s="13">
        <f>'Formato 7 c)'!C24</f>
        <v>0</v>
      </c>
      <c r="R18" s="13">
        <f>'Formato 7 c)'!D24</f>
        <v>0</v>
      </c>
      <c r="S18" s="13">
        <f>'Formato 7 c)'!E24</f>
        <v>0</v>
      </c>
      <c r="T18" s="13">
        <f>'Formato 7 c)'!F24</f>
        <v>0</v>
      </c>
      <c r="U18" s="13">
        <f>'Formato 7 c)'!G24</f>
        <v>0</v>
      </c>
    </row>
    <row r="19" spans="1:21" ht="14.25" x14ac:dyDescent="0.45">
      <c r="A19" t="str">
        <f t="shared" si="0"/>
        <v>7,3,2,0,0,0,0</v>
      </c>
      <c r="B19">
        <v>7</v>
      </c>
      <c r="C19">
        <v>3</v>
      </c>
      <c r="D19">
        <v>2</v>
      </c>
      <c r="J19" t="s">
        <v>786</v>
      </c>
      <c r="P19" s="13">
        <f>'Formato 7 c)'!B25</f>
        <v>0</v>
      </c>
      <c r="Q19" s="13">
        <f>'Formato 7 c)'!C25</f>
        <v>0</v>
      </c>
      <c r="R19" s="13">
        <f>'Formato 7 c)'!D25</f>
        <v>0</v>
      </c>
      <c r="S19" s="13">
        <f>'Formato 7 c)'!E25</f>
        <v>0</v>
      </c>
      <c r="T19" s="13">
        <f>'Formato 7 c)'!F25</f>
        <v>0</v>
      </c>
      <c r="U19" s="13">
        <f>'Formato 7 c)'!G25</f>
        <v>0</v>
      </c>
    </row>
    <row r="20" spans="1:21" ht="14.25" x14ac:dyDescent="0.45">
      <c r="A20" t="str">
        <f t="shared" si="0"/>
        <v>7,3,2,0,0,0,0</v>
      </c>
      <c r="B20">
        <v>7</v>
      </c>
      <c r="C20">
        <v>3</v>
      </c>
      <c r="D20">
        <v>2</v>
      </c>
      <c r="J20" t="s">
        <v>787</v>
      </c>
      <c r="P20" s="13">
        <f>'Formato 7 c)'!B26</f>
        <v>0</v>
      </c>
      <c r="Q20" s="13">
        <f>'Formato 7 c)'!C26</f>
        <v>0</v>
      </c>
      <c r="R20" s="13">
        <f>'Formato 7 c)'!D26</f>
        <v>0</v>
      </c>
      <c r="S20" s="13">
        <f>'Formato 7 c)'!E26</f>
        <v>0</v>
      </c>
      <c r="T20" s="13">
        <f>'Formato 7 c)'!F26</f>
        <v>0</v>
      </c>
      <c r="U20" s="13">
        <f>'Formato 7 c)'!G26</f>
        <v>0</v>
      </c>
    </row>
    <row r="21" spans="1:21" x14ac:dyDescent="0.25">
      <c r="A21" t="str">
        <f t="shared" si="0"/>
        <v>7,3,3,0,0,0,0</v>
      </c>
      <c r="B21">
        <v>7</v>
      </c>
      <c r="C21">
        <v>3</v>
      </c>
      <c r="D21">
        <v>3</v>
      </c>
      <c r="I21" t="s">
        <v>789</v>
      </c>
      <c r="P21" s="13">
        <f>'Formato 7 c)'!B28</f>
        <v>0</v>
      </c>
      <c r="Q21" s="13">
        <f>'Formato 7 c)'!C28</f>
        <v>0</v>
      </c>
      <c r="R21" s="13">
        <f>'Formato 7 c)'!D28</f>
        <v>4761497.62</v>
      </c>
      <c r="S21" s="13">
        <f>'Formato 7 c)'!E28</f>
        <v>0</v>
      </c>
      <c r="T21" s="13">
        <f>'Formato 7 c)'!F28</f>
        <v>417503.01</v>
      </c>
      <c r="U21" s="13">
        <f>'Formato 7 c)'!G28</f>
        <v>0</v>
      </c>
    </row>
    <row r="22" spans="1:21" x14ac:dyDescent="0.25">
      <c r="A22" t="str">
        <f t="shared" si="0"/>
        <v>7,3,3,0,0,0,0</v>
      </c>
      <c r="B22">
        <v>7</v>
      </c>
      <c r="C22">
        <v>3</v>
      </c>
      <c r="D22">
        <v>3</v>
      </c>
      <c r="J22" t="s">
        <v>789</v>
      </c>
      <c r="P22" s="13">
        <f>'Formato 7 c)'!B29</f>
        <v>0</v>
      </c>
      <c r="Q22" s="13">
        <f>'Formato 7 c)'!C29</f>
        <v>0</v>
      </c>
      <c r="R22" s="13">
        <f>'Formato 7 c)'!D29</f>
        <v>4761497.62</v>
      </c>
      <c r="S22" s="13">
        <f>'Formato 7 c)'!E29</f>
        <v>0</v>
      </c>
      <c r="T22" s="13">
        <f>'Formato 7 c)'!F29</f>
        <v>417503.01</v>
      </c>
      <c r="U22" s="13">
        <f>'Formato 7 c)'!G29</f>
        <v>0</v>
      </c>
    </row>
    <row r="23" spans="1:21" x14ac:dyDescent="0.25">
      <c r="A23" t="str">
        <f t="shared" si="0"/>
        <v>7,3,4,0,0,0,0</v>
      </c>
      <c r="B23">
        <v>7</v>
      </c>
      <c r="C23">
        <v>3</v>
      </c>
      <c r="D23">
        <v>4</v>
      </c>
      <c r="I23" t="s">
        <v>3276</v>
      </c>
      <c r="P23" s="13">
        <f>'Formato 7 c)'!B31</f>
        <v>71515375.049999997</v>
      </c>
      <c r="Q23" s="13">
        <f>'Formato 7 c)'!C31</f>
        <v>82619279.050000012</v>
      </c>
      <c r="R23" s="13">
        <f>'Formato 7 c)'!D31</f>
        <v>94238689.680000007</v>
      </c>
      <c r="S23" s="13">
        <f>'Formato 7 c)'!E31</f>
        <v>92914318.99000001</v>
      </c>
      <c r="T23" s="13">
        <f>'Formato 7 c)'!F31</f>
        <v>120858540.88000001</v>
      </c>
      <c r="U23" s="13">
        <f>'Formato 7 c)'!G31</f>
        <v>39348591.25</v>
      </c>
    </row>
    <row r="24" spans="1:21" x14ac:dyDescent="0.25">
      <c r="A24" t="str">
        <f t="shared" si="0"/>
        <v>7,3,5,0,0,0,0</v>
      </c>
      <c r="B24">
        <v>7</v>
      </c>
      <c r="C24">
        <v>3</v>
      </c>
      <c r="D24">
        <v>5</v>
      </c>
      <c r="I24" t="s">
        <v>271</v>
      </c>
      <c r="P24" s="13">
        <f>'Formato 7 c)'!B33</f>
        <v>0</v>
      </c>
      <c r="Q24" s="13">
        <f>'Formato 7 c)'!C33</f>
        <v>0</v>
      </c>
      <c r="R24" s="13">
        <f>'Formato 7 c)'!D33</f>
        <v>0</v>
      </c>
      <c r="S24" s="13">
        <f>'Formato 7 c)'!E33</f>
        <v>0</v>
      </c>
      <c r="T24" s="13">
        <f>'Formato 7 c)'!F33</f>
        <v>0</v>
      </c>
      <c r="U24" s="13">
        <f>'Formato 7 c)'!G33</f>
        <v>0</v>
      </c>
    </row>
    <row r="25" spans="1:21" x14ac:dyDescent="0.25">
      <c r="A25" t="str">
        <f t="shared" si="0"/>
        <v>7,3,5,0,0,0,0</v>
      </c>
      <c r="B25">
        <v>7</v>
      </c>
      <c r="C25">
        <v>3</v>
      </c>
      <c r="D25">
        <v>5</v>
      </c>
      <c r="J25" t="s">
        <v>3264</v>
      </c>
      <c r="P25" s="13">
        <f>'Formato 7 c)'!B34</f>
        <v>0</v>
      </c>
      <c r="Q25" s="13">
        <f>'Formato 7 c)'!C34</f>
        <v>0</v>
      </c>
      <c r="R25" s="13">
        <f>'Formato 7 c)'!D34</f>
        <v>0</v>
      </c>
      <c r="S25" s="13">
        <f>'Formato 7 c)'!E34</f>
        <v>0</v>
      </c>
      <c r="T25" s="13">
        <f>'Formato 7 c)'!F34</f>
        <v>0</v>
      </c>
      <c r="U25" s="13">
        <f>'Formato 7 c)'!G34</f>
        <v>0</v>
      </c>
    </row>
    <row r="26" spans="1:21" x14ac:dyDescent="0.25">
      <c r="A26" t="str">
        <f t="shared" si="0"/>
        <v>7,3,5,0,0,0,0</v>
      </c>
      <c r="B26">
        <v>7</v>
      </c>
      <c r="C26">
        <v>3</v>
      </c>
      <c r="D26">
        <v>5</v>
      </c>
      <c r="J26" t="s">
        <v>3277</v>
      </c>
      <c r="P26" s="13">
        <f>'Formato 7 c)'!B35</f>
        <v>0</v>
      </c>
      <c r="Q26" s="13">
        <f>'Formato 7 c)'!C35</f>
        <v>0</v>
      </c>
      <c r="R26" s="13">
        <f>'Formato 7 c)'!D35</f>
        <v>0</v>
      </c>
      <c r="S26" s="13">
        <f>'Formato 7 c)'!E35</f>
        <v>0</v>
      </c>
      <c r="T26" s="13">
        <f>'Formato 7 c)'!F35</f>
        <v>0</v>
      </c>
      <c r="U26" s="13">
        <f>'Formato 7 c)'!G35</f>
        <v>0</v>
      </c>
    </row>
    <row r="27" spans="1:21" x14ac:dyDescent="0.25">
      <c r="A27" t="str">
        <f t="shared" si="0"/>
        <v>7,3,5,0,0,0,0</v>
      </c>
      <c r="B27">
        <v>7</v>
      </c>
      <c r="C27">
        <v>3</v>
      </c>
      <c r="D27">
        <v>5</v>
      </c>
      <c r="J27" t="s">
        <v>3278</v>
      </c>
      <c r="P27" s="13">
        <f>'Formato 7 c)'!B36</f>
        <v>0</v>
      </c>
      <c r="Q27" s="13">
        <f>'Formato 7 c)'!C36</f>
        <v>0</v>
      </c>
      <c r="R27" s="13">
        <f>'Formato 7 c)'!D36</f>
        <v>0</v>
      </c>
      <c r="S27" s="13">
        <f>'Formato 7 c)'!E36</f>
        <v>0</v>
      </c>
      <c r="T27" s="13">
        <f>'Formato 7 c)'!F36</f>
        <v>0</v>
      </c>
      <c r="U27" s="13">
        <f>'Formato 7 c)'!G36</f>
        <v>0</v>
      </c>
    </row>
  </sheetData>
  <sheetProtection algorithmName="SHA-512" hashValue="5s80qCxxKeG3CLHZTr32sE1Lwu+sPHKGIesiqNJNaNW1H6YopaG75Y4r0Li+tdq7MgRevWiPdhPQoQ+zgQ5lRg==" saltValue="WSmwNq5kXYKyV30pZQ4swg==" spinCount="100000" sheet="1" objects="1" scenarios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13"/>
  <dimension ref="A1:G33"/>
  <sheetViews>
    <sheetView showGridLines="0" topLeftCell="A13" zoomScale="90" zoomScaleNormal="90" workbookViewId="0">
      <selection activeCell="G25" sqref="G25"/>
    </sheetView>
  </sheetViews>
  <sheetFormatPr baseColWidth="10" defaultColWidth="0" defaultRowHeight="15" zeroHeight="1" x14ac:dyDescent="0.25"/>
  <cols>
    <col min="1" max="1" width="69.42578125" customWidth="1"/>
    <col min="2" max="7" width="20.7109375" customWidth="1"/>
    <col min="8" max="16384" width="10.85546875" hidden="1"/>
  </cols>
  <sheetData>
    <row r="1" spans="1:7" s="75" customFormat="1" ht="37.5" customHeight="1" x14ac:dyDescent="0.45">
      <c r="A1" s="143" t="s">
        <v>490</v>
      </c>
      <c r="B1" s="143"/>
      <c r="C1" s="143"/>
      <c r="D1" s="143"/>
      <c r="E1" s="143"/>
      <c r="F1" s="143"/>
      <c r="G1" s="143"/>
    </row>
    <row r="2" spans="1:7" ht="14.25" x14ac:dyDescent="0.45">
      <c r="A2" s="128" t="str">
        <f>ENTIDAD</f>
        <v>Municipio de León, Gobierno del Estado de Guanajuato</v>
      </c>
      <c r="B2" s="129"/>
      <c r="C2" s="129"/>
      <c r="D2" s="129"/>
      <c r="E2" s="129"/>
      <c r="F2" s="129"/>
      <c r="G2" s="130"/>
    </row>
    <row r="3" spans="1:7" ht="14.25" x14ac:dyDescent="0.45">
      <c r="A3" s="131" t="s">
        <v>491</v>
      </c>
      <c r="B3" s="132"/>
      <c r="C3" s="132"/>
      <c r="D3" s="132"/>
      <c r="E3" s="132"/>
      <c r="F3" s="132"/>
      <c r="G3" s="133"/>
    </row>
    <row r="4" spans="1:7" ht="14.25" x14ac:dyDescent="0.45">
      <c r="A4" s="134" t="s">
        <v>118</v>
      </c>
      <c r="B4" s="135"/>
      <c r="C4" s="135"/>
      <c r="D4" s="135"/>
      <c r="E4" s="135"/>
      <c r="F4" s="135"/>
      <c r="G4" s="136"/>
    </row>
    <row r="5" spans="1:7" x14ac:dyDescent="0.25">
      <c r="A5" s="159" t="s">
        <v>3142</v>
      </c>
      <c r="B5" s="156" t="str">
        <f>ANIO5R</f>
        <v>2018 ¹ (c)</v>
      </c>
      <c r="C5" s="156" t="str">
        <f>ANIO4R</f>
        <v>2019 ¹ (c)</v>
      </c>
      <c r="D5" s="156" t="str">
        <f>ANIO3R</f>
        <v>2020 ¹ (c)</v>
      </c>
      <c r="E5" s="156" t="str">
        <f>ANIO2R</f>
        <v>2021 ¹ (c)</v>
      </c>
      <c r="F5" s="156" t="str">
        <f>ANIO1R</f>
        <v>2022 ¹ (c)</v>
      </c>
      <c r="G5" s="43">
        <f>ANIO_INFORME</f>
        <v>2023</v>
      </c>
    </row>
    <row r="6" spans="1:7" ht="32.1" customHeight="1" x14ac:dyDescent="0.25">
      <c r="A6" s="160"/>
      <c r="B6" s="157"/>
      <c r="C6" s="157"/>
      <c r="D6" s="157"/>
      <c r="E6" s="157"/>
      <c r="F6" s="157"/>
      <c r="G6" s="73" t="s">
        <v>3295</v>
      </c>
    </row>
    <row r="7" spans="1:7" ht="14.25" x14ac:dyDescent="0.45">
      <c r="A7" s="44" t="s">
        <v>492</v>
      </c>
      <c r="B7" s="28">
        <f>SUM(B8:B16)</f>
        <v>0</v>
      </c>
      <c r="C7" s="28">
        <f t="shared" ref="C7:G7" si="0">SUM(C8:C16)</f>
        <v>0</v>
      </c>
      <c r="D7" s="28">
        <f t="shared" si="0"/>
        <v>0</v>
      </c>
      <c r="E7" s="28">
        <f t="shared" si="0"/>
        <v>0</v>
      </c>
      <c r="F7" s="28">
        <f t="shared" si="0"/>
        <v>0</v>
      </c>
      <c r="G7" s="28">
        <f t="shared" si="0"/>
        <v>0</v>
      </c>
    </row>
    <row r="8" spans="1:7" x14ac:dyDescent="0.25">
      <c r="A8" s="45" t="s">
        <v>454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</row>
    <row r="9" spans="1:7" x14ac:dyDescent="0.25">
      <c r="A9" s="45" t="s">
        <v>455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x14ac:dyDescent="0.25">
      <c r="A10" s="45" t="s">
        <v>456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x14ac:dyDescent="0.25">
      <c r="A11" s="45" t="s">
        <v>457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x14ac:dyDescent="0.25">
      <c r="A12" s="45" t="s">
        <v>458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x14ac:dyDescent="0.25">
      <c r="A13" s="45" t="s">
        <v>459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x14ac:dyDescent="0.25">
      <c r="A14" s="45" t="s">
        <v>460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 x14ac:dyDescent="0.25">
      <c r="A15" s="45" t="s">
        <v>461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x14ac:dyDescent="0.25">
      <c r="A16" s="45" t="s">
        <v>462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ht="14.25" x14ac:dyDescent="0.45">
      <c r="A17" s="46"/>
      <c r="B17" s="46"/>
      <c r="C17" s="46"/>
      <c r="D17" s="46"/>
      <c r="E17" s="46"/>
      <c r="F17" s="46"/>
      <c r="G17" s="46"/>
    </row>
    <row r="18" spans="1:7" ht="14.25" x14ac:dyDescent="0.45">
      <c r="A18" s="47" t="s">
        <v>493</v>
      </c>
      <c r="B18" s="51">
        <f>SUM(B19:B27)</f>
        <v>58498463.039999992</v>
      </c>
      <c r="C18" s="51">
        <f t="shared" ref="C18:G18" si="1">SUM(C19:C27)</f>
        <v>70343622.579999998</v>
      </c>
      <c r="D18" s="51">
        <f t="shared" si="1"/>
        <v>94029478.060000002</v>
      </c>
      <c r="E18" s="51">
        <f t="shared" si="1"/>
        <v>98587407.179999992</v>
      </c>
      <c r="F18" s="51">
        <f t="shared" si="1"/>
        <v>120858540.88000001</v>
      </c>
      <c r="G18" s="51">
        <f t="shared" si="1"/>
        <v>24293940.260000002</v>
      </c>
    </row>
    <row r="19" spans="1:7" x14ac:dyDescent="0.25">
      <c r="A19" s="45" t="s">
        <v>454</v>
      </c>
      <c r="B19" s="50">
        <v>47485781.259999998</v>
      </c>
      <c r="C19" s="50">
        <v>50288493.449999996</v>
      </c>
      <c r="D19" s="50">
        <v>79907611.650000006</v>
      </c>
      <c r="E19" s="50">
        <v>80596069.359999999</v>
      </c>
      <c r="F19" s="50">
        <v>93354640.890000001</v>
      </c>
      <c r="G19" s="50">
        <v>19225835.82</v>
      </c>
    </row>
    <row r="20" spans="1:7" x14ac:dyDescent="0.25">
      <c r="A20" s="45" t="s">
        <v>455</v>
      </c>
      <c r="B20" s="50">
        <v>4027682.82</v>
      </c>
      <c r="C20" s="50">
        <v>4540397.74</v>
      </c>
      <c r="D20" s="50">
        <v>6317537.870000001</v>
      </c>
      <c r="E20" s="50">
        <v>7268299.6800000006</v>
      </c>
      <c r="F20" s="50">
        <v>7436772.8700000001</v>
      </c>
      <c r="G20" s="50">
        <v>3036572.41</v>
      </c>
    </row>
    <row r="21" spans="1:7" x14ac:dyDescent="0.25">
      <c r="A21" s="45" t="s">
        <v>456</v>
      </c>
      <c r="B21" s="50">
        <v>5462400.7699999996</v>
      </c>
      <c r="C21" s="50">
        <v>6687374.6400000006</v>
      </c>
      <c r="D21" s="50">
        <v>6630105.8300000001</v>
      </c>
      <c r="E21" s="50">
        <v>10328115.93</v>
      </c>
      <c r="F21" s="50">
        <v>12908890.17</v>
      </c>
      <c r="G21" s="50">
        <v>1960073.75</v>
      </c>
    </row>
    <row r="22" spans="1:7" x14ac:dyDescent="0.25">
      <c r="A22" s="45" t="s">
        <v>457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5" t="s">
        <v>458</v>
      </c>
      <c r="B23" s="50">
        <v>1522598.19</v>
      </c>
      <c r="C23" s="50">
        <v>8827356.75</v>
      </c>
      <c r="D23" s="50">
        <v>1174222.71</v>
      </c>
      <c r="E23" s="50">
        <v>394922.20999999996</v>
      </c>
      <c r="F23" s="50">
        <v>7158236.9499999993</v>
      </c>
      <c r="G23" s="50">
        <v>71458.28</v>
      </c>
    </row>
    <row r="24" spans="1:7" x14ac:dyDescent="0.25">
      <c r="A24" s="45" t="s">
        <v>459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5" t="s">
        <v>460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5" t="s">
        <v>464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5" t="s">
        <v>462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46"/>
      <c r="B28" s="46"/>
      <c r="C28" s="46"/>
      <c r="D28" s="46"/>
      <c r="E28" s="46"/>
      <c r="F28" s="46"/>
      <c r="G28" s="46"/>
    </row>
    <row r="29" spans="1:7" x14ac:dyDescent="0.25">
      <c r="A29" s="47" t="s">
        <v>494</v>
      </c>
      <c r="B29" s="50">
        <f>B7+B18</f>
        <v>58498463.039999992</v>
      </c>
      <c r="C29" s="50">
        <f t="shared" ref="C29:G29" si="2">C7+C18</f>
        <v>70343622.579999998</v>
      </c>
      <c r="D29" s="50">
        <f t="shared" si="2"/>
        <v>94029478.060000002</v>
      </c>
      <c r="E29" s="50">
        <f t="shared" si="2"/>
        <v>98587407.179999992</v>
      </c>
      <c r="F29" s="50">
        <f t="shared" si="2"/>
        <v>120858540.88000001</v>
      </c>
      <c r="G29" s="50">
        <f t="shared" si="2"/>
        <v>24293940.260000002</v>
      </c>
    </row>
    <row r="30" spans="1:7" x14ac:dyDescent="0.25">
      <c r="A30" s="49"/>
      <c r="B30" s="49"/>
      <c r="C30" s="49"/>
      <c r="D30" s="49"/>
      <c r="E30" s="49"/>
      <c r="F30" s="49"/>
      <c r="G30" s="49"/>
    </row>
    <row r="31" spans="1:7" x14ac:dyDescent="0.25">
      <c r="A31" s="74"/>
    </row>
    <row r="32" spans="1:7" x14ac:dyDescent="0.25">
      <c r="A32" s="155" t="s">
        <v>3292</v>
      </c>
      <c r="B32" s="155"/>
      <c r="C32" s="155"/>
      <c r="D32" s="155"/>
      <c r="E32" s="155"/>
      <c r="F32" s="155"/>
      <c r="G32" s="155"/>
    </row>
    <row r="33" spans="1:7" x14ac:dyDescent="0.25">
      <c r="A33" s="155" t="s">
        <v>3293</v>
      </c>
      <c r="B33" s="155"/>
      <c r="C33" s="155"/>
      <c r="D33" s="155"/>
      <c r="E33" s="155"/>
      <c r="F33" s="155"/>
      <c r="G33" s="155"/>
    </row>
  </sheetData>
  <sheetProtection password="93CF" sheet="1" objects="1" scenarios="1"/>
  <mergeCells count="12">
    <mergeCell ref="A33:G33"/>
    <mergeCell ref="A1:G1"/>
    <mergeCell ref="A2:G2"/>
    <mergeCell ref="A3:G3"/>
    <mergeCell ref="A4:G4"/>
    <mergeCell ref="A32:G32"/>
    <mergeCell ref="A5:A6"/>
    <mergeCell ref="B5:B6"/>
    <mergeCell ref="C5:C6"/>
    <mergeCell ref="D5:D6"/>
    <mergeCell ref="E5:E6"/>
    <mergeCell ref="F5:F6"/>
  </mergeCells>
  <dataValidations count="6">
    <dataValidation allowBlank="1" showInputMessage="1" showErrorMessage="1" prompt="Año 1 (c)" sqref="F5:F6" xr:uid="{00000000-0002-0000-1B00-000000000000}"/>
    <dataValidation allowBlank="1" showInputMessage="1" showErrorMessage="1" prompt="Año 2 (c)" sqref="E5:E6" xr:uid="{00000000-0002-0000-1B00-000001000000}"/>
    <dataValidation allowBlank="1" showInputMessage="1" showErrorMessage="1" prompt="Año 3 (c)" sqref="D5:D6" xr:uid="{00000000-0002-0000-1B00-000002000000}"/>
    <dataValidation allowBlank="1" showInputMessage="1" showErrorMessage="1" prompt="Año 4 (c)" sqref="C5:C6" xr:uid="{00000000-0002-0000-1B00-000003000000}"/>
    <dataValidation allowBlank="1" showInputMessage="1" showErrorMessage="1" prompt="Año 5 (c)" sqref="B5:B6" xr:uid="{00000000-0002-0000-1B00-000004000000}"/>
    <dataValidation type="decimal" allowBlank="1" showInputMessage="1" showErrorMessage="1" sqref="B7:G29" xr:uid="{00000000-0002-0000-1B00-000005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6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B00-000006000000}">
          <x14:formula1>
            <xm:f>'Info General'!I6</xm:f>
          </x14:formula1>
          <x14:formula2>
            <xm:f>'Info General'!J6</xm:f>
          </x14:formula2>
          <xm:sqref>G5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4"/>
  <dimension ref="A1:U25"/>
  <sheetViews>
    <sheetView workbookViewId="0">
      <selection activeCell="O25" sqref="O2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7,4,1,0,0,0,0</v>
      </c>
      <c r="B2">
        <v>7</v>
      </c>
      <c r="C2">
        <v>4</v>
      </c>
      <c r="D2">
        <v>1</v>
      </c>
      <c r="I2" t="s">
        <v>711</v>
      </c>
      <c r="P2" s="13">
        <f>'Formato 7 d)'!B7</f>
        <v>0</v>
      </c>
      <c r="Q2" s="13">
        <f>'Formato 7 d)'!C7</f>
        <v>0</v>
      </c>
      <c r="R2" s="13">
        <f>'Formato 7 d)'!D7</f>
        <v>0</v>
      </c>
      <c r="S2" s="13">
        <f>'Formato 7 d)'!E7</f>
        <v>0</v>
      </c>
      <c r="T2" s="13">
        <f>'Formato 7 d)'!F7</f>
        <v>0</v>
      </c>
      <c r="U2" s="13">
        <f>'Formato 7 d)'!G7</f>
        <v>0</v>
      </c>
    </row>
    <row r="3" spans="1:21" ht="14.25" x14ac:dyDescent="0.45">
      <c r="A3" t="str">
        <f t="shared" ref="A3:A11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7,4,1,1,0,0,0</v>
      </c>
      <c r="B3">
        <v>7</v>
      </c>
      <c r="C3">
        <v>4</v>
      </c>
      <c r="D3">
        <v>1</v>
      </c>
      <c r="E3">
        <v>1</v>
      </c>
      <c r="J3" t="s">
        <v>3151</v>
      </c>
      <c r="P3" s="13">
        <f>'Formato 7 d)'!B8</f>
        <v>0</v>
      </c>
      <c r="Q3" s="13">
        <f>'Formato 7 d)'!C8</f>
        <v>0</v>
      </c>
      <c r="R3" s="13">
        <f>'Formato 7 d)'!D8</f>
        <v>0</v>
      </c>
      <c r="S3" s="13">
        <f>'Formato 7 d)'!E8</f>
        <v>0</v>
      </c>
      <c r="T3" s="13">
        <f>'Formato 7 d)'!F8</f>
        <v>0</v>
      </c>
      <c r="U3" s="13">
        <f>'Formato 7 d)'!G8</f>
        <v>0</v>
      </c>
    </row>
    <row r="4" spans="1:21" ht="14.25" x14ac:dyDescent="0.45">
      <c r="A4" t="str">
        <f t="shared" si="0"/>
        <v>7,4,1,2,0,0,0</v>
      </c>
      <c r="B4">
        <v>7</v>
      </c>
      <c r="C4">
        <v>4</v>
      </c>
      <c r="D4">
        <v>1</v>
      </c>
      <c r="E4">
        <v>2</v>
      </c>
      <c r="J4" t="s">
        <v>3159</v>
      </c>
      <c r="P4" s="13">
        <f>'Formato 7 d)'!B9</f>
        <v>0</v>
      </c>
      <c r="Q4" s="13">
        <f>'Formato 7 d)'!C9</f>
        <v>0</v>
      </c>
      <c r="R4" s="13">
        <f>'Formato 7 d)'!D9</f>
        <v>0</v>
      </c>
      <c r="S4" s="13">
        <f>'Formato 7 d)'!E9</f>
        <v>0</v>
      </c>
      <c r="T4" s="13">
        <f>'Formato 7 d)'!F9</f>
        <v>0</v>
      </c>
      <c r="U4" s="13">
        <f>'Formato 7 d)'!G9</f>
        <v>0</v>
      </c>
    </row>
    <row r="5" spans="1:21" ht="14.25" x14ac:dyDescent="0.45">
      <c r="A5" t="str">
        <f t="shared" si="0"/>
        <v>7,4,1,3,0,0,0</v>
      </c>
      <c r="B5">
        <v>7</v>
      </c>
      <c r="C5">
        <v>4</v>
      </c>
      <c r="D5">
        <v>1</v>
      </c>
      <c r="E5">
        <v>3</v>
      </c>
      <c r="J5" t="s">
        <v>3178</v>
      </c>
      <c r="P5" s="13">
        <f>'Formato 7 d)'!B10</f>
        <v>0</v>
      </c>
      <c r="Q5" s="13">
        <f>'Formato 7 d)'!C10</f>
        <v>0</v>
      </c>
      <c r="R5" s="13">
        <f>'Formato 7 d)'!D10</f>
        <v>0</v>
      </c>
      <c r="S5" s="13">
        <f>'Formato 7 d)'!E10</f>
        <v>0</v>
      </c>
      <c r="T5" s="13">
        <f>'Formato 7 d)'!F10</f>
        <v>0</v>
      </c>
      <c r="U5" s="13">
        <f>'Formato 7 d)'!G10</f>
        <v>0</v>
      </c>
    </row>
    <row r="6" spans="1:21" ht="14.25" x14ac:dyDescent="0.45">
      <c r="A6" t="str">
        <f t="shared" si="0"/>
        <v>7,4,1,4,0,0,0</v>
      </c>
      <c r="B6">
        <v>7</v>
      </c>
      <c r="C6">
        <v>4</v>
      </c>
      <c r="D6">
        <v>1</v>
      </c>
      <c r="E6">
        <v>4</v>
      </c>
      <c r="J6" t="s">
        <v>3179</v>
      </c>
      <c r="P6" s="13">
        <f>'Formato 7 d)'!B11</f>
        <v>0</v>
      </c>
      <c r="Q6" s="13">
        <f>'Formato 7 d)'!C11</f>
        <v>0</v>
      </c>
      <c r="R6" s="13">
        <f>'Formato 7 d)'!D11</f>
        <v>0</v>
      </c>
      <c r="S6" s="13">
        <f>'Formato 7 d)'!E11</f>
        <v>0</v>
      </c>
      <c r="T6" s="13">
        <f>'Formato 7 d)'!F11</f>
        <v>0</v>
      </c>
      <c r="U6" s="13">
        <f>'Formato 7 d)'!G11</f>
        <v>0</v>
      </c>
    </row>
    <row r="7" spans="1:21" ht="14.25" x14ac:dyDescent="0.45">
      <c r="A7" t="str">
        <f t="shared" si="0"/>
        <v>7,4,1,5,0,0,0</v>
      </c>
      <c r="B7">
        <v>7</v>
      </c>
      <c r="C7">
        <v>4</v>
      </c>
      <c r="D7">
        <v>1</v>
      </c>
      <c r="E7">
        <v>5</v>
      </c>
      <c r="J7" t="s">
        <v>3198</v>
      </c>
      <c r="P7" s="13">
        <f>'Formato 7 d)'!B12</f>
        <v>0</v>
      </c>
      <c r="Q7" s="13">
        <f>'Formato 7 d)'!C12</f>
        <v>0</v>
      </c>
      <c r="R7" s="13">
        <f>'Formato 7 d)'!D12</f>
        <v>0</v>
      </c>
      <c r="S7" s="13">
        <f>'Formato 7 d)'!E12</f>
        <v>0</v>
      </c>
      <c r="T7" s="13">
        <f>'Formato 7 d)'!F12</f>
        <v>0</v>
      </c>
      <c r="U7" s="13">
        <f>'Formato 7 d)'!G12</f>
        <v>0</v>
      </c>
    </row>
    <row r="8" spans="1:21" x14ac:dyDescent="0.25">
      <c r="A8" t="str">
        <f t="shared" si="0"/>
        <v>7,4,1,6,0,0,0</v>
      </c>
      <c r="B8">
        <v>7</v>
      </c>
      <c r="C8">
        <v>4</v>
      </c>
      <c r="D8">
        <v>1</v>
      </c>
      <c r="E8">
        <v>6</v>
      </c>
      <c r="J8" t="s">
        <v>3199</v>
      </c>
      <c r="P8" s="13">
        <f>'Formato 7 d)'!B13</f>
        <v>0</v>
      </c>
      <c r="Q8" s="13">
        <f>'Formato 7 d)'!C13</f>
        <v>0</v>
      </c>
      <c r="R8" s="13">
        <f>'Formato 7 d)'!D13</f>
        <v>0</v>
      </c>
      <c r="S8" s="13">
        <f>'Formato 7 d)'!E13</f>
        <v>0</v>
      </c>
      <c r="T8" s="13">
        <f>'Formato 7 d)'!F13</f>
        <v>0</v>
      </c>
      <c r="U8" s="13">
        <f>'Formato 7 d)'!G13</f>
        <v>0</v>
      </c>
    </row>
    <row r="9" spans="1:21" ht="14.25" x14ac:dyDescent="0.45">
      <c r="A9" t="str">
        <f t="shared" si="0"/>
        <v>7,4,1,7,0,0,0</v>
      </c>
      <c r="B9">
        <v>7</v>
      </c>
      <c r="C9">
        <v>4</v>
      </c>
      <c r="D9">
        <v>1</v>
      </c>
      <c r="E9">
        <v>7</v>
      </c>
      <c r="J9" t="s">
        <v>3203</v>
      </c>
      <c r="P9" s="13">
        <f>'Formato 7 d)'!B14</f>
        <v>0</v>
      </c>
      <c r="Q9" s="13">
        <f>'Formato 7 d)'!C14</f>
        <v>0</v>
      </c>
      <c r="R9" s="13">
        <f>'Formato 7 d)'!D14</f>
        <v>0</v>
      </c>
      <c r="S9" s="13">
        <f>'Formato 7 d)'!E14</f>
        <v>0</v>
      </c>
      <c r="T9" s="13">
        <f>'Formato 7 d)'!F14</f>
        <v>0</v>
      </c>
      <c r="U9" s="13">
        <f>'Formato 7 d)'!G14</f>
        <v>0</v>
      </c>
    </row>
    <row r="10" spans="1:21" ht="14.25" x14ac:dyDescent="0.45">
      <c r="A10" t="str">
        <f t="shared" si="0"/>
        <v>7,4,1,8,0,0,0</v>
      </c>
      <c r="B10">
        <v>7</v>
      </c>
      <c r="C10">
        <v>4</v>
      </c>
      <c r="D10">
        <v>1</v>
      </c>
      <c r="E10">
        <v>8</v>
      </c>
      <c r="J10" t="s">
        <v>3267</v>
      </c>
      <c r="P10" s="13">
        <f>'Formato 7 d)'!B15</f>
        <v>0</v>
      </c>
      <c r="Q10" s="13">
        <f>'Formato 7 d)'!C15</f>
        <v>0</v>
      </c>
      <c r="R10" s="13">
        <f>'Formato 7 d)'!D15</f>
        <v>0</v>
      </c>
      <c r="S10" s="13">
        <f>'Formato 7 d)'!E15</f>
        <v>0</v>
      </c>
      <c r="T10" s="13">
        <f>'Formato 7 d)'!F15</f>
        <v>0</v>
      </c>
      <c r="U10" s="13">
        <f>'Formato 7 d)'!G15</f>
        <v>0</v>
      </c>
    </row>
    <row r="11" spans="1:21" x14ac:dyDescent="0.25">
      <c r="A11" t="str">
        <f t="shared" si="0"/>
        <v>7,4,1,9,0,0,0</v>
      </c>
      <c r="B11">
        <v>7</v>
      </c>
      <c r="C11">
        <v>4</v>
      </c>
      <c r="D11">
        <v>1</v>
      </c>
      <c r="E11">
        <v>9</v>
      </c>
      <c r="J11" t="s">
        <v>669</v>
      </c>
      <c r="P11" s="13">
        <f>'Formato 7 d)'!B16</f>
        <v>0</v>
      </c>
      <c r="Q11" s="13">
        <f>'Formato 7 d)'!C16</f>
        <v>0</v>
      </c>
      <c r="R11" s="13">
        <f>'Formato 7 d)'!D16</f>
        <v>0</v>
      </c>
      <c r="S11" s="13">
        <f>'Formato 7 d)'!E16</f>
        <v>0</v>
      </c>
      <c r="T11" s="13">
        <f>'Formato 7 d)'!F16</f>
        <v>0</v>
      </c>
      <c r="U11" s="13">
        <f>'Formato 7 d)'!G16</f>
        <v>0</v>
      </c>
    </row>
    <row r="12" spans="1:21" ht="14.25" x14ac:dyDescent="0.45">
      <c r="A12" t="str">
        <f t="shared" ref="A12" si="1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7,4,2,0,0,0,0</v>
      </c>
      <c r="B12">
        <v>7</v>
      </c>
      <c r="C12">
        <v>4</v>
      </c>
      <c r="D12">
        <v>2</v>
      </c>
      <c r="I12" t="s">
        <v>712</v>
      </c>
      <c r="P12" s="13">
        <f>'Formato 7 d)'!B18</f>
        <v>58498463.039999992</v>
      </c>
      <c r="Q12" s="13">
        <f>'Formato 7 d)'!C18</f>
        <v>70343622.579999998</v>
      </c>
      <c r="R12" s="13">
        <f>'Formato 7 d)'!D18</f>
        <v>94029478.060000002</v>
      </c>
      <c r="S12" s="13">
        <f>'Formato 7 d)'!E18</f>
        <v>98587407.179999992</v>
      </c>
      <c r="T12" s="13">
        <f>'Formato 7 d)'!F18</f>
        <v>120858540.88000001</v>
      </c>
      <c r="U12" s="13">
        <f>'Formato 7 d)'!G18</f>
        <v>24293940.260000002</v>
      </c>
    </row>
    <row r="13" spans="1:21" ht="14.25" x14ac:dyDescent="0.45">
      <c r="A13" t="str">
        <f t="shared" ref="A13:A22" si="2">IF(LEN(CLEAN(B13))=0,"0",B13)&amp;","&amp;IF(LEN(CLEAN(C13))=0,"0",C13)&amp;","&amp;IF(LEN(CLEAN(D13))=0,"0",D13)&amp;","&amp;IF(LEN(CLEAN(E13))=0,"0",E13)&amp;","&amp;IF(LEN(CLEAN(F13))=0,"0",F13)&amp;","&amp;IF(LEN(CLEAN(G13))=0,"0",G13)&amp;","&amp;IF(LEN(CLEAN(H13))=0,"0",H13)</f>
        <v>7,4,2,1,0,0,0</v>
      </c>
      <c r="B13">
        <v>7</v>
      </c>
      <c r="C13">
        <v>4</v>
      </c>
      <c r="D13">
        <v>2</v>
      </c>
      <c r="E13">
        <v>1</v>
      </c>
      <c r="J13" t="s">
        <v>3151</v>
      </c>
      <c r="P13" s="13">
        <f>'Formato 7 d)'!B19</f>
        <v>47485781.259999998</v>
      </c>
      <c r="Q13" s="13">
        <f>'Formato 7 d)'!C19</f>
        <v>50288493.449999996</v>
      </c>
      <c r="R13" s="13">
        <f>'Formato 7 d)'!D19</f>
        <v>79907611.650000006</v>
      </c>
      <c r="S13" s="13">
        <f>'Formato 7 d)'!E19</f>
        <v>80596069.359999999</v>
      </c>
      <c r="T13" s="13">
        <f>'Formato 7 d)'!F19</f>
        <v>93354640.890000001</v>
      </c>
      <c r="U13" s="13">
        <f>'Formato 7 d)'!G19</f>
        <v>19225835.82</v>
      </c>
    </row>
    <row r="14" spans="1:21" ht="14.25" x14ac:dyDescent="0.45">
      <c r="A14" t="str">
        <f t="shared" si="2"/>
        <v>7,4,2,2,0,0,0</v>
      </c>
      <c r="B14">
        <v>7</v>
      </c>
      <c r="C14">
        <v>4</v>
      </c>
      <c r="D14">
        <v>2</v>
      </c>
      <c r="E14">
        <v>2</v>
      </c>
      <c r="J14" t="s">
        <v>3159</v>
      </c>
      <c r="P14" s="13">
        <f>'Formato 7 d)'!B20</f>
        <v>4027682.82</v>
      </c>
      <c r="Q14" s="13">
        <f>'Formato 7 d)'!C20</f>
        <v>4540397.74</v>
      </c>
      <c r="R14" s="13">
        <f>'Formato 7 d)'!D20</f>
        <v>6317537.870000001</v>
      </c>
      <c r="S14" s="13">
        <f>'Formato 7 d)'!E20</f>
        <v>7268299.6800000006</v>
      </c>
      <c r="T14" s="13">
        <f>'Formato 7 d)'!F20</f>
        <v>7436772.8700000001</v>
      </c>
      <c r="U14" s="13">
        <f>'Formato 7 d)'!G20</f>
        <v>3036572.41</v>
      </c>
    </row>
    <row r="15" spans="1:21" ht="14.25" x14ac:dyDescent="0.45">
      <c r="A15" t="str">
        <f t="shared" si="2"/>
        <v>7,4,2,3,0,0,0</v>
      </c>
      <c r="B15">
        <v>7</v>
      </c>
      <c r="C15">
        <v>4</v>
      </c>
      <c r="D15">
        <v>2</v>
      </c>
      <c r="E15">
        <v>3</v>
      </c>
      <c r="J15" t="s">
        <v>3178</v>
      </c>
      <c r="P15" s="13">
        <f>'Formato 7 d)'!B21</f>
        <v>5462400.7699999996</v>
      </c>
      <c r="Q15" s="13">
        <f>'Formato 7 d)'!C21</f>
        <v>6687374.6400000006</v>
      </c>
      <c r="R15" s="13">
        <f>'Formato 7 d)'!D21</f>
        <v>6630105.8300000001</v>
      </c>
      <c r="S15" s="13">
        <f>'Formato 7 d)'!E21</f>
        <v>10328115.93</v>
      </c>
      <c r="T15" s="13">
        <f>'Formato 7 d)'!F21</f>
        <v>12908890.17</v>
      </c>
      <c r="U15" s="13">
        <f>'Formato 7 d)'!G21</f>
        <v>1960073.75</v>
      </c>
    </row>
    <row r="16" spans="1:21" ht="14.25" x14ac:dyDescent="0.45">
      <c r="A16" t="str">
        <f t="shared" si="2"/>
        <v>7,4,2,4,0,0,0</v>
      </c>
      <c r="B16">
        <v>7</v>
      </c>
      <c r="C16">
        <v>4</v>
      </c>
      <c r="D16">
        <v>2</v>
      </c>
      <c r="E16">
        <v>4</v>
      </c>
      <c r="J16" t="s">
        <v>3179</v>
      </c>
      <c r="P16" s="13">
        <f>'Formato 7 d)'!B22</f>
        <v>0</v>
      </c>
      <c r="Q16" s="13">
        <f>'Formato 7 d)'!C22</f>
        <v>0</v>
      </c>
      <c r="R16" s="13">
        <f>'Formato 7 d)'!D22</f>
        <v>0</v>
      </c>
      <c r="S16" s="13">
        <f>'Formato 7 d)'!E22</f>
        <v>0</v>
      </c>
      <c r="T16" s="13">
        <f>'Formato 7 d)'!F22</f>
        <v>0</v>
      </c>
      <c r="U16" s="13">
        <f>'Formato 7 d)'!G22</f>
        <v>0</v>
      </c>
    </row>
    <row r="17" spans="1:21" ht="14.25" x14ac:dyDescent="0.45">
      <c r="A17" t="str">
        <f t="shared" si="2"/>
        <v>7,4,2,5,0,0,0</v>
      </c>
      <c r="B17">
        <v>7</v>
      </c>
      <c r="C17">
        <v>4</v>
      </c>
      <c r="D17">
        <v>2</v>
      </c>
      <c r="E17">
        <v>5</v>
      </c>
      <c r="J17" t="s">
        <v>3198</v>
      </c>
      <c r="P17" s="13">
        <f>'Formato 7 d)'!B23</f>
        <v>1522598.19</v>
      </c>
      <c r="Q17" s="13">
        <f>'Formato 7 d)'!C23</f>
        <v>8827356.75</v>
      </c>
      <c r="R17" s="13">
        <f>'Formato 7 d)'!D23</f>
        <v>1174222.71</v>
      </c>
      <c r="S17" s="13">
        <f>'Formato 7 d)'!E23</f>
        <v>394922.20999999996</v>
      </c>
      <c r="T17" s="13">
        <f>'Formato 7 d)'!F23</f>
        <v>7158236.9499999993</v>
      </c>
      <c r="U17" s="13">
        <f>'Formato 7 d)'!G23</f>
        <v>71458.28</v>
      </c>
    </row>
    <row r="18" spans="1:21" x14ac:dyDescent="0.25">
      <c r="A18" t="str">
        <f t="shared" si="2"/>
        <v>7,4,2,6,0,0,0</v>
      </c>
      <c r="B18">
        <v>7</v>
      </c>
      <c r="C18">
        <v>4</v>
      </c>
      <c r="D18">
        <v>2</v>
      </c>
      <c r="E18">
        <v>6</v>
      </c>
      <c r="J18" t="s">
        <v>3199</v>
      </c>
      <c r="P18" s="13">
        <f>'Formato 7 d)'!B24</f>
        <v>0</v>
      </c>
      <c r="Q18" s="13">
        <f>'Formato 7 d)'!C24</f>
        <v>0</v>
      </c>
      <c r="R18" s="13">
        <f>'Formato 7 d)'!D24</f>
        <v>0</v>
      </c>
      <c r="S18" s="13">
        <f>'Formato 7 d)'!E24</f>
        <v>0</v>
      </c>
      <c r="T18" s="13">
        <f>'Formato 7 d)'!F24</f>
        <v>0</v>
      </c>
      <c r="U18" s="13">
        <f>'Formato 7 d)'!G24</f>
        <v>0</v>
      </c>
    </row>
    <row r="19" spans="1:21" ht="14.25" x14ac:dyDescent="0.45">
      <c r="A19" t="str">
        <f t="shared" si="2"/>
        <v>7,4,2,7,0,0,0</v>
      </c>
      <c r="B19">
        <v>7</v>
      </c>
      <c r="C19">
        <v>4</v>
      </c>
      <c r="D19">
        <v>2</v>
      </c>
      <c r="E19">
        <v>7</v>
      </c>
      <c r="J19" t="s">
        <v>3203</v>
      </c>
      <c r="P19" s="13">
        <f>'Formato 7 d)'!B25</f>
        <v>0</v>
      </c>
      <c r="Q19" s="13">
        <f>'Formato 7 d)'!C25</f>
        <v>0</v>
      </c>
      <c r="R19" s="13">
        <f>'Formato 7 d)'!D25</f>
        <v>0</v>
      </c>
      <c r="S19" s="13">
        <f>'Formato 7 d)'!E25</f>
        <v>0</v>
      </c>
      <c r="T19" s="13">
        <f>'Formato 7 d)'!F25</f>
        <v>0</v>
      </c>
      <c r="U19" s="13">
        <f>'Formato 7 d)'!G25</f>
        <v>0</v>
      </c>
    </row>
    <row r="20" spans="1:21" ht="14.25" x14ac:dyDescent="0.45">
      <c r="A20" t="str">
        <f t="shared" si="2"/>
        <v>7,4,2,8,0,0,0</v>
      </c>
      <c r="B20">
        <v>7</v>
      </c>
      <c r="C20">
        <v>4</v>
      </c>
      <c r="D20">
        <v>2</v>
      </c>
      <c r="E20">
        <v>8</v>
      </c>
      <c r="J20" t="s">
        <v>3267</v>
      </c>
      <c r="P20" s="13">
        <f>'Formato 7 d)'!B26</f>
        <v>0</v>
      </c>
      <c r="Q20" s="13">
        <f>'Formato 7 d)'!C26</f>
        <v>0</v>
      </c>
      <c r="R20" s="13">
        <f>'Formato 7 d)'!D26</f>
        <v>0</v>
      </c>
      <c r="S20" s="13">
        <f>'Formato 7 d)'!E26</f>
        <v>0</v>
      </c>
      <c r="T20" s="13">
        <f>'Formato 7 d)'!F26</f>
        <v>0</v>
      </c>
      <c r="U20" s="13">
        <f>'Formato 7 d)'!G26</f>
        <v>0</v>
      </c>
    </row>
    <row r="21" spans="1:21" x14ac:dyDescent="0.25">
      <c r="A21" t="str">
        <f t="shared" si="2"/>
        <v>7,4,2,9,0,0,0</v>
      </c>
      <c r="B21">
        <v>7</v>
      </c>
      <c r="C21">
        <v>4</v>
      </c>
      <c r="D21">
        <v>2</v>
      </c>
      <c r="E21">
        <v>9</v>
      </c>
      <c r="J21" t="s">
        <v>669</v>
      </c>
      <c r="P21" s="13">
        <f>'Formato 7 d)'!B27</f>
        <v>0</v>
      </c>
      <c r="Q21" s="13">
        <f>'Formato 7 d)'!C27</f>
        <v>0</v>
      </c>
      <c r="R21" s="13">
        <f>'Formato 7 d)'!D27</f>
        <v>0</v>
      </c>
      <c r="S21" s="13">
        <f>'Formato 7 d)'!E27</f>
        <v>0</v>
      </c>
      <c r="T21" s="13">
        <f>'Formato 7 d)'!F27</f>
        <v>0</v>
      </c>
      <c r="U21" s="13">
        <f>'Formato 7 d)'!G27</f>
        <v>0</v>
      </c>
    </row>
    <row r="22" spans="1:21" x14ac:dyDescent="0.25">
      <c r="A22" t="str">
        <f t="shared" si="2"/>
        <v>7,4,3,0,0,0,0</v>
      </c>
      <c r="B22">
        <v>7</v>
      </c>
      <c r="C22">
        <v>4</v>
      </c>
      <c r="D22">
        <v>3</v>
      </c>
      <c r="I22" t="s">
        <v>494</v>
      </c>
      <c r="P22" s="13">
        <f>'Formato 7 d)'!B29</f>
        <v>58498463.039999992</v>
      </c>
      <c r="Q22" s="13">
        <f>'Formato 7 d)'!C29</f>
        <v>70343622.579999998</v>
      </c>
      <c r="R22" s="13">
        <f>'Formato 7 d)'!D29</f>
        <v>94029478.060000002</v>
      </c>
      <c r="S22" s="13">
        <f>'Formato 7 d)'!E29</f>
        <v>98587407.179999992</v>
      </c>
      <c r="T22" s="13">
        <f>'Formato 7 d)'!F29</f>
        <v>120858540.88000001</v>
      </c>
      <c r="U22" s="13">
        <f>'Formato 7 d)'!G29</f>
        <v>24293940.260000002</v>
      </c>
    </row>
    <row r="23" spans="1:21" x14ac:dyDescent="0.25">
      <c r="P23" s="13"/>
      <c r="Q23" s="13"/>
      <c r="R23" s="13"/>
      <c r="S23" s="13"/>
      <c r="T23" s="13"/>
      <c r="U23" s="13"/>
    </row>
    <row r="24" spans="1:21" x14ac:dyDescent="0.25">
      <c r="P24" s="13"/>
      <c r="Q24" s="13"/>
      <c r="R24" s="13"/>
      <c r="S24" s="13"/>
      <c r="T24" s="13"/>
      <c r="U24" s="13"/>
    </row>
    <row r="25" spans="1:21" x14ac:dyDescent="0.25">
      <c r="P25" s="13"/>
      <c r="Q25" s="13"/>
      <c r="R25" s="13"/>
      <c r="S25" s="13"/>
      <c r="T25" s="13"/>
      <c r="U25" s="13"/>
    </row>
  </sheetData>
  <sheetProtection algorithmName="SHA-512" hashValue="JBqw2KSwUJudG5EJEJJWao7OeqN6yX0o0aQfUJHfUmeboxwbRaUM9QhEt9BUiji9zv0Ltqx16PpTZlhTgvWOXA==" saltValue="798ZZpD/gB31GeZ9i3XED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O572"/>
  <sheetViews>
    <sheetView topLeftCell="A37" zoomScale="115" zoomScaleNormal="115" workbookViewId="0">
      <selection activeCell="B35" sqref="B35"/>
    </sheetView>
  </sheetViews>
  <sheetFormatPr baseColWidth="10" defaultRowHeight="15" x14ac:dyDescent="0.25"/>
  <cols>
    <col min="1" max="1" width="4.7109375" customWidth="1"/>
    <col min="2" max="2" width="24.85546875" bestFit="1" customWidth="1"/>
    <col min="3" max="3" width="4.5703125" customWidth="1"/>
    <col min="4" max="4" width="2.7109375" bestFit="1" customWidth="1"/>
    <col min="5" max="5" width="22" bestFit="1" customWidth="1"/>
    <col min="6" max="6" width="2.7109375" bestFit="1" customWidth="1"/>
    <col min="7" max="7" width="15.28515625" bestFit="1" customWidth="1"/>
    <col min="8" max="8" width="1.7109375" bestFit="1" customWidth="1"/>
    <col min="9" max="9" width="15.42578125" bestFit="1" customWidth="1"/>
    <col min="10" max="10" width="2.7109375" bestFit="1" customWidth="1"/>
    <col min="11" max="11" width="12" customWidth="1"/>
    <col min="12" max="12" width="1.7109375" bestFit="1" customWidth="1"/>
    <col min="13" max="13" width="17.85546875" bestFit="1" customWidth="1"/>
    <col min="14" max="14" width="2.7109375" bestFit="1" customWidth="1"/>
    <col min="15" max="15" width="13.5703125" customWidth="1"/>
    <col min="16" max="16" width="1.7109375" bestFit="1" customWidth="1"/>
    <col min="17" max="17" width="23.7109375" bestFit="1" customWidth="1"/>
    <col min="18" max="18" width="2.7109375" bestFit="1" customWidth="1"/>
    <col min="19" max="19" width="21.42578125" bestFit="1" customWidth="1"/>
    <col min="20" max="20" width="2.7109375" bestFit="1" customWidth="1"/>
    <col min="21" max="21" width="20.28515625" bestFit="1" customWidth="1"/>
    <col min="22" max="22" width="2.7109375" bestFit="1" customWidth="1"/>
    <col min="23" max="23" width="19.42578125" bestFit="1" customWidth="1"/>
    <col min="24" max="24" width="2.7109375" bestFit="1" customWidth="1"/>
    <col min="25" max="25" width="42.5703125" bestFit="1" customWidth="1"/>
    <col min="26" max="26" width="2.7109375" bestFit="1" customWidth="1"/>
    <col min="27" max="27" width="29.140625" bestFit="1" customWidth="1"/>
    <col min="28" max="28" width="2.7109375" bestFit="1" customWidth="1"/>
    <col min="29" max="29" width="31.85546875" bestFit="1" customWidth="1"/>
    <col min="30" max="30" width="2.7109375" bestFit="1" customWidth="1"/>
    <col min="31" max="31" width="25" bestFit="1" customWidth="1"/>
    <col min="32" max="32" width="2.7109375" bestFit="1" customWidth="1"/>
    <col min="33" max="33" width="23.140625" bestFit="1" customWidth="1"/>
    <col min="34" max="34" width="2.7109375" bestFit="1" customWidth="1"/>
    <col min="35" max="35" width="26" bestFit="1" customWidth="1"/>
    <col min="36" max="36" width="2.7109375" bestFit="1" customWidth="1"/>
    <col min="37" max="37" width="17.85546875" bestFit="1" customWidth="1"/>
    <col min="38" max="38" width="2.7109375" bestFit="1" customWidth="1"/>
    <col min="39" max="39" width="17.28515625" bestFit="1" customWidth="1"/>
    <col min="40" max="40" width="2.7109375" bestFit="1" customWidth="1"/>
    <col min="41" max="41" width="20.140625" bestFit="1" customWidth="1"/>
    <col min="42" max="42" width="2.7109375" bestFit="1" customWidth="1"/>
    <col min="43" max="43" width="40.7109375" customWidth="1"/>
    <col min="44" max="44" width="2.7109375" bestFit="1" customWidth="1"/>
    <col min="45" max="45" width="27.85546875" bestFit="1" customWidth="1"/>
    <col min="46" max="46" width="2.7109375" bestFit="1" customWidth="1"/>
    <col min="47" max="47" width="18" bestFit="1" customWidth="1"/>
    <col min="48" max="48" width="2.7109375" bestFit="1" customWidth="1"/>
    <col min="49" max="49" width="17.85546875" bestFit="1" customWidth="1"/>
    <col min="50" max="50" width="2.7109375" bestFit="1" customWidth="1"/>
    <col min="51" max="51" width="24.28515625" bestFit="1" customWidth="1"/>
    <col min="52" max="52" width="2.7109375" bestFit="1" customWidth="1"/>
    <col min="53" max="53" width="15.28515625" bestFit="1" customWidth="1"/>
    <col min="54" max="54" width="2.7109375" bestFit="1" customWidth="1"/>
    <col min="55" max="55" width="23.42578125" bestFit="1" customWidth="1"/>
    <col min="56" max="56" width="2.7109375" bestFit="1" customWidth="1"/>
    <col min="57" max="57" width="14.140625" bestFit="1" customWidth="1"/>
    <col min="58" max="58" width="2.7109375" bestFit="1" customWidth="1"/>
    <col min="59" max="59" width="16.28515625" bestFit="1" customWidth="1"/>
    <col min="60" max="60" width="2.7109375" bestFit="1" customWidth="1"/>
    <col min="61" max="61" width="32.140625" bestFit="1" customWidth="1"/>
    <col min="62" max="62" width="2.7109375" bestFit="1" customWidth="1"/>
    <col min="63" max="63" width="30.5703125" bestFit="1" customWidth="1"/>
    <col min="64" max="64" width="2.7109375" bestFit="1" customWidth="1"/>
    <col min="65" max="65" width="14.7109375" bestFit="1" customWidth="1"/>
    <col min="66" max="66" width="2.7109375" bestFit="1" customWidth="1"/>
    <col min="67" max="67" width="26" bestFit="1" customWidth="1"/>
  </cols>
  <sheetData>
    <row r="1" spans="1:67" x14ac:dyDescent="0.25">
      <c r="B1" t="s">
        <v>795</v>
      </c>
      <c r="E1" t="s">
        <v>797</v>
      </c>
      <c r="G1" t="s">
        <v>798</v>
      </c>
      <c r="I1" t="s">
        <v>799</v>
      </c>
      <c r="K1" t="s">
        <v>800</v>
      </c>
      <c r="M1" t="s">
        <v>801</v>
      </c>
      <c r="O1" t="s">
        <v>802</v>
      </c>
      <c r="Q1" t="s">
        <v>803</v>
      </c>
      <c r="S1" t="s">
        <v>804</v>
      </c>
      <c r="U1" t="s">
        <v>805</v>
      </c>
      <c r="W1" t="s">
        <v>806</v>
      </c>
      <c r="Y1" t="s">
        <v>807</v>
      </c>
      <c r="AA1" t="s">
        <v>808</v>
      </c>
      <c r="AC1" t="s">
        <v>809</v>
      </c>
      <c r="AE1" t="s">
        <v>810</v>
      </c>
      <c r="AG1" t="s">
        <v>811</v>
      </c>
      <c r="AI1" t="s">
        <v>812</v>
      </c>
      <c r="AK1" t="s">
        <v>813</v>
      </c>
      <c r="AM1" t="s">
        <v>814</v>
      </c>
      <c r="AO1" t="s">
        <v>815</v>
      </c>
      <c r="AQ1" t="s">
        <v>816</v>
      </c>
      <c r="AS1" t="s">
        <v>817</v>
      </c>
      <c r="AU1" t="s">
        <v>818</v>
      </c>
      <c r="AW1" t="s">
        <v>819</v>
      </c>
      <c r="AY1" t="s">
        <v>820</v>
      </c>
      <c r="BA1" t="s">
        <v>821</v>
      </c>
      <c r="BC1" t="s">
        <v>822</v>
      </c>
      <c r="BE1" t="s">
        <v>823</v>
      </c>
      <c r="BG1" t="s">
        <v>824</v>
      </c>
      <c r="BI1" t="s">
        <v>825</v>
      </c>
      <c r="BK1" t="s">
        <v>826</v>
      </c>
      <c r="BM1" t="s">
        <v>827</v>
      </c>
      <c r="BO1" t="s">
        <v>828</v>
      </c>
    </row>
    <row r="2" spans="1:67" ht="14.25" x14ac:dyDescent="0.45">
      <c r="A2">
        <v>1</v>
      </c>
      <c r="B2" t="s">
        <v>797</v>
      </c>
      <c r="D2">
        <v>0</v>
      </c>
      <c r="E2" t="s">
        <v>3135</v>
      </c>
      <c r="F2">
        <v>0</v>
      </c>
      <c r="G2" t="s">
        <v>3135</v>
      </c>
      <c r="H2">
        <v>0</v>
      </c>
      <c r="I2" t="s">
        <v>3135</v>
      </c>
      <c r="J2">
        <v>0</v>
      </c>
      <c r="K2" t="s">
        <v>3135</v>
      </c>
      <c r="L2">
        <v>0</v>
      </c>
      <c r="M2" t="s">
        <v>3135</v>
      </c>
      <c r="N2">
        <v>0</v>
      </c>
      <c r="O2" t="s">
        <v>3135</v>
      </c>
      <c r="P2">
        <v>0</v>
      </c>
      <c r="Q2" t="s">
        <v>3135</v>
      </c>
      <c r="R2">
        <v>0</v>
      </c>
      <c r="S2" t="s">
        <v>3135</v>
      </c>
      <c r="T2">
        <v>0</v>
      </c>
      <c r="U2" t="s">
        <v>3135</v>
      </c>
      <c r="V2">
        <v>0</v>
      </c>
      <c r="W2" t="s">
        <v>3135</v>
      </c>
      <c r="X2">
        <v>0</v>
      </c>
      <c r="Y2" t="s">
        <v>3135</v>
      </c>
      <c r="Z2">
        <v>0</v>
      </c>
      <c r="AA2" t="s">
        <v>3135</v>
      </c>
      <c r="AB2">
        <v>0</v>
      </c>
      <c r="AC2" t="s">
        <v>3135</v>
      </c>
      <c r="AD2">
        <v>0</v>
      </c>
      <c r="AE2" t="s">
        <v>3135</v>
      </c>
      <c r="AF2">
        <v>0</v>
      </c>
      <c r="AG2" t="s">
        <v>3135</v>
      </c>
      <c r="AH2">
        <v>0</v>
      </c>
      <c r="AI2" t="s">
        <v>3135</v>
      </c>
      <c r="AJ2">
        <v>0</v>
      </c>
      <c r="AK2" t="s">
        <v>3135</v>
      </c>
      <c r="AL2">
        <v>0</v>
      </c>
      <c r="AM2" t="s">
        <v>3135</v>
      </c>
      <c r="AN2">
        <v>0</v>
      </c>
      <c r="AO2" t="s">
        <v>3135</v>
      </c>
      <c r="AP2">
        <v>0</v>
      </c>
      <c r="AQ2" t="s">
        <v>3135</v>
      </c>
      <c r="AR2">
        <v>0</v>
      </c>
      <c r="AS2" t="s">
        <v>3135</v>
      </c>
      <c r="AT2">
        <v>0</v>
      </c>
      <c r="AU2" t="s">
        <v>3135</v>
      </c>
      <c r="AV2">
        <v>0</v>
      </c>
      <c r="AW2" t="s">
        <v>3135</v>
      </c>
      <c r="AX2">
        <v>0</v>
      </c>
      <c r="AY2" t="s">
        <v>3135</v>
      </c>
      <c r="AZ2">
        <v>0</v>
      </c>
      <c r="BA2" t="s">
        <v>3135</v>
      </c>
      <c r="BB2">
        <v>0</v>
      </c>
      <c r="BC2" t="s">
        <v>3135</v>
      </c>
      <c r="BD2">
        <v>0</v>
      </c>
      <c r="BE2" t="s">
        <v>3135</v>
      </c>
      <c r="BF2">
        <v>0</v>
      </c>
      <c r="BG2" t="s">
        <v>3135</v>
      </c>
      <c r="BH2">
        <v>0</v>
      </c>
      <c r="BI2" t="s">
        <v>3135</v>
      </c>
      <c r="BJ2">
        <v>0</v>
      </c>
      <c r="BK2" t="s">
        <v>3135</v>
      </c>
      <c r="BL2">
        <v>0</v>
      </c>
      <c r="BM2" t="s">
        <v>3135</v>
      </c>
      <c r="BN2">
        <v>0</v>
      </c>
      <c r="BO2" t="s">
        <v>3135</v>
      </c>
    </row>
    <row r="3" spans="1:67" x14ac:dyDescent="0.25">
      <c r="A3">
        <v>2</v>
      </c>
      <c r="B3" t="s">
        <v>798</v>
      </c>
      <c r="D3">
        <v>1</v>
      </c>
      <c r="E3" t="s">
        <v>797</v>
      </c>
      <c r="F3">
        <v>2</v>
      </c>
      <c r="G3" t="s">
        <v>840</v>
      </c>
      <c r="H3">
        <v>3</v>
      </c>
      <c r="I3" t="s">
        <v>845</v>
      </c>
      <c r="J3">
        <v>4</v>
      </c>
      <c r="K3" t="s">
        <v>850</v>
      </c>
      <c r="L3">
        <v>5</v>
      </c>
      <c r="M3" t="s">
        <v>860</v>
      </c>
      <c r="N3">
        <v>6</v>
      </c>
      <c r="O3" t="s">
        <v>895</v>
      </c>
      <c r="P3">
        <v>7</v>
      </c>
      <c r="Q3" t="s">
        <v>904</v>
      </c>
      <c r="R3">
        <v>8</v>
      </c>
      <c r="S3" t="s">
        <v>1025</v>
      </c>
      <c r="T3">
        <v>9</v>
      </c>
      <c r="U3" t="s">
        <v>1082</v>
      </c>
      <c r="V3">
        <v>10</v>
      </c>
      <c r="W3" t="s">
        <v>1096</v>
      </c>
      <c r="X3">
        <v>11</v>
      </c>
      <c r="Y3" t="s">
        <v>860</v>
      </c>
      <c r="Z3">
        <v>12</v>
      </c>
      <c r="AA3" t="s">
        <v>1174</v>
      </c>
      <c r="AB3">
        <v>13</v>
      </c>
      <c r="AC3" t="s">
        <v>1254</v>
      </c>
      <c r="AD3">
        <v>14</v>
      </c>
      <c r="AE3" t="s">
        <v>1336</v>
      </c>
      <c r="AF3">
        <v>15</v>
      </c>
      <c r="AG3" t="s">
        <v>1455</v>
      </c>
      <c r="AH3">
        <v>16</v>
      </c>
      <c r="AI3" t="s">
        <v>1574</v>
      </c>
      <c r="AJ3">
        <v>17</v>
      </c>
      <c r="AK3" t="s">
        <v>1677</v>
      </c>
      <c r="AL3">
        <v>18</v>
      </c>
      <c r="AM3" t="s">
        <v>1707</v>
      </c>
      <c r="AN3">
        <v>19</v>
      </c>
      <c r="AO3" t="s">
        <v>860</v>
      </c>
      <c r="AP3">
        <v>20</v>
      </c>
      <c r="AQ3" t="s">
        <v>1767</v>
      </c>
      <c r="AR3">
        <v>21</v>
      </c>
      <c r="AS3" t="s">
        <v>2335</v>
      </c>
      <c r="AT3">
        <v>22</v>
      </c>
      <c r="AU3" t="s">
        <v>2538</v>
      </c>
      <c r="AV3">
        <v>23</v>
      </c>
      <c r="AW3" t="s">
        <v>2553</v>
      </c>
      <c r="AX3">
        <v>24</v>
      </c>
      <c r="AY3" t="s">
        <v>2561</v>
      </c>
      <c r="AZ3">
        <v>25</v>
      </c>
      <c r="BA3" t="s">
        <v>2612</v>
      </c>
      <c r="BB3">
        <v>26</v>
      </c>
      <c r="BC3" t="s">
        <v>2629</v>
      </c>
      <c r="BD3">
        <v>27</v>
      </c>
      <c r="BE3" t="s">
        <v>2693</v>
      </c>
      <c r="BF3">
        <v>28</v>
      </c>
      <c r="BG3" t="s">
        <v>860</v>
      </c>
      <c r="BH3">
        <v>29</v>
      </c>
      <c r="BI3" t="s">
        <v>2737</v>
      </c>
      <c r="BJ3">
        <v>30</v>
      </c>
      <c r="BK3" t="s">
        <v>2335</v>
      </c>
      <c r="BL3">
        <v>31</v>
      </c>
      <c r="BM3" t="s">
        <v>2983</v>
      </c>
      <c r="BN3">
        <v>32</v>
      </c>
      <c r="BO3" t="s">
        <v>3087</v>
      </c>
    </row>
    <row r="4" spans="1:67" x14ac:dyDescent="0.25">
      <c r="A4">
        <v>3</v>
      </c>
      <c r="B4" t="s">
        <v>799</v>
      </c>
      <c r="D4">
        <v>1</v>
      </c>
      <c r="E4" t="s">
        <v>830</v>
      </c>
      <c r="F4">
        <v>2</v>
      </c>
      <c r="G4" t="s">
        <v>841</v>
      </c>
      <c r="H4">
        <v>3</v>
      </c>
      <c r="I4" t="s">
        <v>846</v>
      </c>
      <c r="J4">
        <v>4</v>
      </c>
      <c r="K4" t="s">
        <v>851</v>
      </c>
      <c r="L4">
        <v>5</v>
      </c>
      <c r="M4" t="s">
        <v>861</v>
      </c>
      <c r="N4">
        <v>6</v>
      </c>
      <c r="O4" t="s">
        <v>802</v>
      </c>
      <c r="P4">
        <v>7</v>
      </c>
      <c r="Q4" t="s">
        <v>905</v>
      </c>
      <c r="R4">
        <v>8</v>
      </c>
      <c r="S4" t="s">
        <v>907</v>
      </c>
      <c r="T4">
        <v>9</v>
      </c>
      <c r="U4" t="s">
        <v>1083</v>
      </c>
      <c r="V4">
        <v>10</v>
      </c>
      <c r="W4" t="s">
        <v>1097</v>
      </c>
      <c r="X4">
        <v>11</v>
      </c>
      <c r="Y4" t="s">
        <v>1132</v>
      </c>
      <c r="Z4">
        <v>12</v>
      </c>
      <c r="AA4" t="s">
        <v>1175</v>
      </c>
      <c r="AB4">
        <v>13</v>
      </c>
      <c r="AC4" t="s">
        <v>1255</v>
      </c>
      <c r="AD4">
        <v>14</v>
      </c>
      <c r="AE4" t="s">
        <v>1337</v>
      </c>
      <c r="AF4">
        <v>15</v>
      </c>
      <c r="AG4" t="s">
        <v>1456</v>
      </c>
      <c r="AH4">
        <v>16</v>
      </c>
      <c r="AI4" t="s">
        <v>1575</v>
      </c>
      <c r="AJ4">
        <v>17</v>
      </c>
      <c r="AK4" t="s">
        <v>1678</v>
      </c>
      <c r="AL4">
        <v>18</v>
      </c>
      <c r="AM4" t="s">
        <v>1708</v>
      </c>
      <c r="AN4">
        <v>19</v>
      </c>
      <c r="AO4" t="s">
        <v>1725</v>
      </c>
      <c r="AP4">
        <v>20</v>
      </c>
      <c r="AQ4" t="s">
        <v>1768</v>
      </c>
      <c r="AR4">
        <v>21</v>
      </c>
      <c r="AS4" t="s">
        <v>2336</v>
      </c>
      <c r="AT4">
        <v>22</v>
      </c>
      <c r="AU4" t="s">
        <v>2539</v>
      </c>
      <c r="AV4">
        <v>23</v>
      </c>
      <c r="AW4" t="s">
        <v>1084</v>
      </c>
      <c r="AX4">
        <v>24</v>
      </c>
      <c r="AY4" t="s">
        <v>2562</v>
      </c>
      <c r="AZ4">
        <v>25</v>
      </c>
      <c r="BA4" t="s">
        <v>2613</v>
      </c>
      <c r="BB4">
        <v>26</v>
      </c>
      <c r="BC4" t="s">
        <v>2630</v>
      </c>
      <c r="BD4">
        <v>27</v>
      </c>
      <c r="BE4" t="s">
        <v>2566</v>
      </c>
      <c r="BF4">
        <v>28</v>
      </c>
      <c r="BG4" t="s">
        <v>907</v>
      </c>
      <c r="BH4">
        <v>29</v>
      </c>
      <c r="BI4" t="s">
        <v>2738</v>
      </c>
      <c r="BJ4">
        <v>30</v>
      </c>
      <c r="BK4" t="s">
        <v>1254</v>
      </c>
      <c r="BL4">
        <v>31</v>
      </c>
      <c r="BM4" t="s">
        <v>2984</v>
      </c>
      <c r="BN4">
        <v>32</v>
      </c>
      <c r="BO4" t="s">
        <v>3088</v>
      </c>
    </row>
    <row r="5" spans="1:67" x14ac:dyDescent="0.25">
      <c r="A5">
        <v>4</v>
      </c>
      <c r="B5" t="s">
        <v>800</v>
      </c>
      <c r="D5">
        <v>1</v>
      </c>
      <c r="E5" t="s">
        <v>831</v>
      </c>
      <c r="F5">
        <v>2</v>
      </c>
      <c r="G5" t="s">
        <v>842</v>
      </c>
      <c r="H5">
        <v>3</v>
      </c>
      <c r="I5" t="s">
        <v>847</v>
      </c>
      <c r="J5">
        <v>4</v>
      </c>
      <c r="K5" t="s">
        <v>800</v>
      </c>
      <c r="L5">
        <v>5</v>
      </c>
      <c r="M5" t="s">
        <v>862</v>
      </c>
      <c r="N5">
        <v>6</v>
      </c>
      <c r="O5" t="s">
        <v>896</v>
      </c>
      <c r="P5">
        <v>7</v>
      </c>
      <c r="Q5" t="s">
        <v>906</v>
      </c>
      <c r="R5">
        <v>8</v>
      </c>
      <c r="S5" t="s">
        <v>862</v>
      </c>
      <c r="T5">
        <v>9</v>
      </c>
      <c r="U5" t="s">
        <v>1084</v>
      </c>
      <c r="V5">
        <v>10</v>
      </c>
      <c r="W5" t="s">
        <v>1098</v>
      </c>
      <c r="X5">
        <v>11</v>
      </c>
      <c r="Y5" t="s">
        <v>1133</v>
      </c>
      <c r="Z5">
        <v>12</v>
      </c>
      <c r="AA5" t="s">
        <v>1176</v>
      </c>
      <c r="AB5">
        <v>13</v>
      </c>
      <c r="AC5" t="s">
        <v>1256</v>
      </c>
      <c r="AD5">
        <v>14</v>
      </c>
      <c r="AE5" t="s">
        <v>1338</v>
      </c>
      <c r="AF5">
        <v>15</v>
      </c>
      <c r="AG5" t="s">
        <v>1457</v>
      </c>
      <c r="AH5">
        <v>16</v>
      </c>
      <c r="AI5" t="s">
        <v>1082</v>
      </c>
      <c r="AJ5">
        <v>17</v>
      </c>
      <c r="AK5" t="s">
        <v>1679</v>
      </c>
      <c r="AL5">
        <v>18</v>
      </c>
      <c r="AM5" t="s">
        <v>1709</v>
      </c>
      <c r="AN5">
        <v>19</v>
      </c>
      <c r="AO5" t="s">
        <v>862</v>
      </c>
      <c r="AP5">
        <v>20</v>
      </c>
      <c r="AQ5" t="s">
        <v>1769</v>
      </c>
      <c r="AR5">
        <v>21</v>
      </c>
      <c r="AS5" t="s">
        <v>1254</v>
      </c>
      <c r="AT5">
        <v>22</v>
      </c>
      <c r="AU5" t="s">
        <v>2540</v>
      </c>
      <c r="AV5">
        <v>23</v>
      </c>
      <c r="AW5" t="s">
        <v>2554</v>
      </c>
      <c r="AX5">
        <v>24</v>
      </c>
      <c r="AY5" t="s">
        <v>2563</v>
      </c>
      <c r="AZ5">
        <v>25</v>
      </c>
      <c r="BA5" t="s">
        <v>2614</v>
      </c>
      <c r="BB5">
        <v>26</v>
      </c>
      <c r="BC5" t="s">
        <v>2631</v>
      </c>
      <c r="BD5">
        <v>27</v>
      </c>
      <c r="BE5" t="s">
        <v>2694</v>
      </c>
      <c r="BF5">
        <v>28</v>
      </c>
      <c r="BG5" t="s">
        <v>2708</v>
      </c>
      <c r="BH5">
        <v>29</v>
      </c>
      <c r="BI5" t="s">
        <v>2739</v>
      </c>
      <c r="BJ5">
        <v>30</v>
      </c>
      <c r="BK5" t="s">
        <v>2791</v>
      </c>
      <c r="BL5">
        <v>31</v>
      </c>
      <c r="BM5" t="s">
        <v>2985</v>
      </c>
      <c r="BN5">
        <v>32</v>
      </c>
      <c r="BO5" t="s">
        <v>3089</v>
      </c>
    </row>
    <row r="6" spans="1:67" x14ac:dyDescent="0.25">
      <c r="A6">
        <v>5</v>
      </c>
      <c r="B6" t="s">
        <v>801</v>
      </c>
      <c r="D6">
        <v>1</v>
      </c>
      <c r="E6" t="s">
        <v>832</v>
      </c>
      <c r="F6">
        <v>2</v>
      </c>
      <c r="G6" t="s">
        <v>843</v>
      </c>
      <c r="H6">
        <v>3</v>
      </c>
      <c r="I6" t="s">
        <v>848</v>
      </c>
      <c r="J6">
        <v>4</v>
      </c>
      <c r="K6" t="s">
        <v>852</v>
      </c>
      <c r="L6">
        <v>5</v>
      </c>
      <c r="M6" t="s">
        <v>863</v>
      </c>
      <c r="N6">
        <v>6</v>
      </c>
      <c r="O6" t="s">
        <v>897</v>
      </c>
      <c r="P6">
        <v>7</v>
      </c>
      <c r="Q6" t="s">
        <v>907</v>
      </c>
      <c r="R6">
        <v>8</v>
      </c>
      <c r="S6" t="s">
        <v>1026</v>
      </c>
      <c r="T6">
        <v>9</v>
      </c>
      <c r="U6" t="s">
        <v>1085</v>
      </c>
      <c r="V6">
        <v>10</v>
      </c>
      <c r="W6" t="s">
        <v>1099</v>
      </c>
      <c r="X6">
        <v>11</v>
      </c>
      <c r="Y6" t="s">
        <v>1134</v>
      </c>
      <c r="Z6">
        <v>12</v>
      </c>
      <c r="AA6" t="s">
        <v>1177</v>
      </c>
      <c r="AB6">
        <v>13</v>
      </c>
      <c r="AC6" t="s">
        <v>1257</v>
      </c>
      <c r="AD6">
        <v>14</v>
      </c>
      <c r="AE6" t="s">
        <v>1339</v>
      </c>
      <c r="AF6">
        <v>15</v>
      </c>
      <c r="AG6" t="s">
        <v>1458</v>
      </c>
      <c r="AH6">
        <v>16</v>
      </c>
      <c r="AI6" t="s">
        <v>1576</v>
      </c>
      <c r="AJ6">
        <v>17</v>
      </c>
      <c r="AK6" t="s">
        <v>1680</v>
      </c>
      <c r="AL6">
        <v>18</v>
      </c>
      <c r="AM6" t="s">
        <v>1710</v>
      </c>
      <c r="AN6">
        <v>19</v>
      </c>
      <c r="AO6" t="s">
        <v>1726</v>
      </c>
      <c r="AP6">
        <v>20</v>
      </c>
      <c r="AQ6" t="s">
        <v>1770</v>
      </c>
      <c r="AR6">
        <v>21</v>
      </c>
      <c r="AS6" t="s">
        <v>2337</v>
      </c>
      <c r="AT6">
        <v>22</v>
      </c>
      <c r="AU6" t="s">
        <v>2541</v>
      </c>
      <c r="AV6">
        <v>23</v>
      </c>
      <c r="AW6" t="s">
        <v>2555</v>
      </c>
      <c r="AX6">
        <v>24</v>
      </c>
      <c r="AY6" t="s">
        <v>2564</v>
      </c>
      <c r="AZ6">
        <v>25</v>
      </c>
      <c r="BA6" t="s">
        <v>2615</v>
      </c>
      <c r="BB6">
        <v>26</v>
      </c>
      <c r="BC6" t="s">
        <v>2632</v>
      </c>
      <c r="BD6">
        <v>27</v>
      </c>
      <c r="BE6" t="s">
        <v>2695</v>
      </c>
      <c r="BF6">
        <v>28</v>
      </c>
      <c r="BG6" t="s">
        <v>2709</v>
      </c>
      <c r="BH6">
        <v>29</v>
      </c>
      <c r="BI6" t="s">
        <v>2740</v>
      </c>
      <c r="BJ6">
        <v>30</v>
      </c>
      <c r="BK6" t="s">
        <v>1256</v>
      </c>
      <c r="BL6">
        <v>31</v>
      </c>
      <c r="BM6" t="s">
        <v>2986</v>
      </c>
      <c r="BN6">
        <v>32</v>
      </c>
      <c r="BO6" t="s">
        <v>1084</v>
      </c>
    </row>
    <row r="7" spans="1:67" x14ac:dyDescent="0.25">
      <c r="A7">
        <v>6</v>
      </c>
      <c r="B7" t="s">
        <v>802</v>
      </c>
      <c r="D7">
        <v>1</v>
      </c>
      <c r="E7" t="s">
        <v>833</v>
      </c>
      <c r="F7">
        <v>2</v>
      </c>
      <c r="G7" t="s">
        <v>844</v>
      </c>
      <c r="H7">
        <v>3</v>
      </c>
      <c r="I7" t="s">
        <v>849</v>
      </c>
      <c r="J7">
        <v>4</v>
      </c>
      <c r="K7" t="s">
        <v>853</v>
      </c>
      <c r="L7">
        <v>5</v>
      </c>
      <c r="M7" t="s">
        <v>864</v>
      </c>
      <c r="N7">
        <v>6</v>
      </c>
      <c r="O7" t="s">
        <v>898</v>
      </c>
      <c r="P7">
        <v>7</v>
      </c>
      <c r="Q7" t="s">
        <v>908</v>
      </c>
      <c r="R7">
        <v>8</v>
      </c>
      <c r="S7" t="s">
        <v>1027</v>
      </c>
      <c r="T7">
        <v>9</v>
      </c>
      <c r="U7" t="s">
        <v>1086</v>
      </c>
      <c r="V7">
        <v>10</v>
      </c>
      <c r="W7" t="s">
        <v>806</v>
      </c>
      <c r="X7">
        <v>11</v>
      </c>
      <c r="Y7" t="s">
        <v>1135</v>
      </c>
      <c r="Z7">
        <v>12</v>
      </c>
      <c r="AA7" t="s">
        <v>1178</v>
      </c>
      <c r="AB7">
        <v>13</v>
      </c>
      <c r="AC7" t="s">
        <v>1258</v>
      </c>
      <c r="AD7">
        <v>14</v>
      </c>
      <c r="AE7" t="s">
        <v>1340</v>
      </c>
      <c r="AF7">
        <v>15</v>
      </c>
      <c r="AG7" t="s">
        <v>1459</v>
      </c>
      <c r="AH7">
        <v>16</v>
      </c>
      <c r="AI7" t="s">
        <v>1577</v>
      </c>
      <c r="AJ7">
        <v>17</v>
      </c>
      <c r="AK7" t="s">
        <v>1681</v>
      </c>
      <c r="AL7">
        <v>18</v>
      </c>
      <c r="AM7" t="s">
        <v>1711</v>
      </c>
      <c r="AN7">
        <v>19</v>
      </c>
      <c r="AO7" t="s">
        <v>1727</v>
      </c>
      <c r="AP7">
        <v>20</v>
      </c>
      <c r="AQ7" t="s">
        <v>1771</v>
      </c>
      <c r="AR7">
        <v>21</v>
      </c>
      <c r="AS7" t="s">
        <v>2338</v>
      </c>
      <c r="AT7">
        <v>22</v>
      </c>
      <c r="AU7" t="s">
        <v>2542</v>
      </c>
      <c r="AV7">
        <v>23</v>
      </c>
      <c r="AW7" t="s">
        <v>2556</v>
      </c>
      <c r="AX7">
        <v>24</v>
      </c>
      <c r="AY7" t="s">
        <v>2565</v>
      </c>
      <c r="AZ7">
        <v>25</v>
      </c>
      <c r="BA7" t="s">
        <v>2616</v>
      </c>
      <c r="BB7">
        <v>26</v>
      </c>
      <c r="BC7" t="s">
        <v>2633</v>
      </c>
      <c r="BD7">
        <v>27</v>
      </c>
      <c r="BE7" t="s">
        <v>2696</v>
      </c>
      <c r="BF7">
        <v>28</v>
      </c>
      <c r="BG7" t="s">
        <v>2710</v>
      </c>
      <c r="BH7">
        <v>29</v>
      </c>
      <c r="BI7" t="s">
        <v>2741</v>
      </c>
      <c r="BJ7">
        <v>30</v>
      </c>
      <c r="BK7" t="s">
        <v>2792</v>
      </c>
      <c r="BL7">
        <v>31</v>
      </c>
      <c r="BM7" t="s">
        <v>2987</v>
      </c>
      <c r="BN7">
        <v>32</v>
      </c>
      <c r="BO7" t="s">
        <v>3090</v>
      </c>
    </row>
    <row r="8" spans="1:67" x14ac:dyDescent="0.25">
      <c r="A8">
        <v>7</v>
      </c>
      <c r="B8" t="s">
        <v>803</v>
      </c>
      <c r="D8">
        <v>1</v>
      </c>
      <c r="E8" t="s">
        <v>834</v>
      </c>
      <c r="J8">
        <v>4</v>
      </c>
      <c r="K8" t="s">
        <v>854</v>
      </c>
      <c r="L8">
        <v>5</v>
      </c>
      <c r="M8" t="s">
        <v>865</v>
      </c>
      <c r="N8">
        <v>6</v>
      </c>
      <c r="O8" t="s">
        <v>899</v>
      </c>
      <c r="P8">
        <v>7</v>
      </c>
      <c r="Q8" t="s">
        <v>909</v>
      </c>
      <c r="R8">
        <v>8</v>
      </c>
      <c r="S8" t="s">
        <v>1028</v>
      </c>
      <c r="T8">
        <v>9</v>
      </c>
      <c r="U8" t="s">
        <v>898</v>
      </c>
      <c r="V8">
        <v>10</v>
      </c>
      <c r="W8" t="s">
        <v>1100</v>
      </c>
      <c r="X8">
        <v>11</v>
      </c>
      <c r="Y8" t="s">
        <v>1136</v>
      </c>
      <c r="Z8">
        <v>12</v>
      </c>
      <c r="AA8" t="s">
        <v>1179</v>
      </c>
      <c r="AB8">
        <v>13</v>
      </c>
      <c r="AC8" t="s">
        <v>1259</v>
      </c>
      <c r="AD8">
        <v>14</v>
      </c>
      <c r="AE8" t="s">
        <v>1341</v>
      </c>
      <c r="AF8">
        <v>15</v>
      </c>
      <c r="AG8" t="s">
        <v>1460</v>
      </c>
      <c r="AH8">
        <v>16</v>
      </c>
      <c r="AI8" t="s">
        <v>1578</v>
      </c>
      <c r="AJ8">
        <v>17</v>
      </c>
      <c r="AK8" t="s">
        <v>1362</v>
      </c>
      <c r="AL8">
        <v>18</v>
      </c>
      <c r="AM8" t="s">
        <v>1712</v>
      </c>
      <c r="AN8">
        <v>19</v>
      </c>
      <c r="AO8" t="s">
        <v>1728</v>
      </c>
      <c r="AP8">
        <v>20</v>
      </c>
      <c r="AQ8" t="s">
        <v>1772</v>
      </c>
      <c r="AR8">
        <v>21</v>
      </c>
      <c r="AS8" t="s">
        <v>1708</v>
      </c>
      <c r="AT8">
        <v>22</v>
      </c>
      <c r="AU8" t="s">
        <v>2543</v>
      </c>
      <c r="AV8">
        <v>23</v>
      </c>
      <c r="AW8" t="s">
        <v>2557</v>
      </c>
      <c r="AX8">
        <v>24</v>
      </c>
      <c r="AY8" t="s">
        <v>2566</v>
      </c>
      <c r="AZ8">
        <v>25</v>
      </c>
      <c r="BA8" t="s">
        <v>2617</v>
      </c>
      <c r="BB8">
        <v>26</v>
      </c>
      <c r="BC8" t="s">
        <v>2634</v>
      </c>
      <c r="BD8">
        <v>27</v>
      </c>
      <c r="BE8" t="s">
        <v>2697</v>
      </c>
      <c r="BF8">
        <v>28</v>
      </c>
      <c r="BG8" t="s">
        <v>1729</v>
      </c>
      <c r="BH8">
        <v>29</v>
      </c>
      <c r="BI8" t="s">
        <v>2742</v>
      </c>
      <c r="BJ8">
        <v>30</v>
      </c>
      <c r="BK8" t="s">
        <v>2793</v>
      </c>
      <c r="BL8">
        <v>31</v>
      </c>
      <c r="BM8" t="s">
        <v>2988</v>
      </c>
      <c r="BN8">
        <v>32</v>
      </c>
      <c r="BO8" t="s">
        <v>3091</v>
      </c>
    </row>
    <row r="9" spans="1:67" x14ac:dyDescent="0.25">
      <c r="A9">
        <v>8</v>
      </c>
      <c r="B9" t="s">
        <v>804</v>
      </c>
      <c r="D9">
        <v>1</v>
      </c>
      <c r="E9" t="s">
        <v>835</v>
      </c>
      <c r="J9">
        <v>4</v>
      </c>
      <c r="K9" t="s">
        <v>855</v>
      </c>
      <c r="L9">
        <v>5</v>
      </c>
      <c r="M9" t="s">
        <v>866</v>
      </c>
      <c r="N9">
        <v>6</v>
      </c>
      <c r="O9" t="s">
        <v>900</v>
      </c>
      <c r="P9">
        <v>7</v>
      </c>
      <c r="Q9" t="s">
        <v>910</v>
      </c>
      <c r="R9">
        <v>8</v>
      </c>
      <c r="S9" t="s">
        <v>1029</v>
      </c>
      <c r="T9">
        <v>9</v>
      </c>
      <c r="U9" t="s">
        <v>1087</v>
      </c>
      <c r="V9">
        <v>10</v>
      </c>
      <c r="W9" t="s">
        <v>1101</v>
      </c>
      <c r="X9">
        <v>11</v>
      </c>
      <c r="Y9" t="s">
        <v>1137</v>
      </c>
      <c r="Z9">
        <v>12</v>
      </c>
      <c r="AA9" t="s">
        <v>1180</v>
      </c>
      <c r="AB9">
        <v>13</v>
      </c>
      <c r="AC9" t="s">
        <v>1260</v>
      </c>
      <c r="AD9">
        <v>14</v>
      </c>
      <c r="AE9" t="s">
        <v>1342</v>
      </c>
      <c r="AF9">
        <v>15</v>
      </c>
      <c r="AG9" t="s">
        <v>1461</v>
      </c>
      <c r="AH9">
        <v>16</v>
      </c>
      <c r="AI9" t="s">
        <v>1579</v>
      </c>
      <c r="AJ9">
        <v>17</v>
      </c>
      <c r="AK9" t="s">
        <v>1682</v>
      </c>
      <c r="AL9">
        <v>18</v>
      </c>
      <c r="AM9" t="s">
        <v>1713</v>
      </c>
      <c r="AN9">
        <v>19</v>
      </c>
      <c r="AO9" t="s">
        <v>1729</v>
      </c>
      <c r="AP9">
        <v>20</v>
      </c>
      <c r="AQ9" t="s">
        <v>1773</v>
      </c>
      <c r="AR9">
        <v>21</v>
      </c>
      <c r="AS9" t="s">
        <v>2339</v>
      </c>
      <c r="AT9">
        <v>22</v>
      </c>
      <c r="AU9" t="s">
        <v>2544</v>
      </c>
      <c r="AV9">
        <v>23</v>
      </c>
      <c r="AW9" t="s">
        <v>1620</v>
      </c>
      <c r="AX9">
        <v>24</v>
      </c>
      <c r="AY9" t="s">
        <v>2567</v>
      </c>
      <c r="AZ9">
        <v>25</v>
      </c>
      <c r="BA9" t="s">
        <v>2618</v>
      </c>
      <c r="BB9">
        <v>26</v>
      </c>
      <c r="BC9" t="s">
        <v>2635</v>
      </c>
      <c r="BD9">
        <v>27</v>
      </c>
      <c r="BE9" t="s">
        <v>939</v>
      </c>
      <c r="BF9">
        <v>28</v>
      </c>
      <c r="BG9" t="s">
        <v>1033</v>
      </c>
      <c r="BH9">
        <v>29</v>
      </c>
      <c r="BI9" t="s">
        <v>1084</v>
      </c>
      <c r="BJ9">
        <v>30</v>
      </c>
      <c r="BK9" t="s">
        <v>2794</v>
      </c>
      <c r="BL9">
        <v>31</v>
      </c>
      <c r="BM9" t="s">
        <v>2989</v>
      </c>
      <c r="BN9">
        <v>32</v>
      </c>
      <c r="BO9" t="s">
        <v>3092</v>
      </c>
    </row>
    <row r="10" spans="1:67" x14ac:dyDescent="0.25">
      <c r="A10">
        <v>9</v>
      </c>
      <c r="B10" t="s">
        <v>805</v>
      </c>
      <c r="D10">
        <v>1</v>
      </c>
      <c r="E10" t="s">
        <v>836</v>
      </c>
      <c r="J10">
        <v>4</v>
      </c>
      <c r="K10" t="s">
        <v>856</v>
      </c>
      <c r="L10">
        <v>5</v>
      </c>
      <c r="M10" t="s">
        <v>867</v>
      </c>
      <c r="N10">
        <v>6</v>
      </c>
      <c r="O10" t="s">
        <v>901</v>
      </c>
      <c r="P10">
        <v>7</v>
      </c>
      <c r="Q10" t="s">
        <v>911</v>
      </c>
      <c r="R10">
        <v>8</v>
      </c>
      <c r="S10" t="s">
        <v>1030</v>
      </c>
      <c r="T10">
        <v>9</v>
      </c>
      <c r="U10" t="s">
        <v>1088</v>
      </c>
      <c r="V10">
        <v>10</v>
      </c>
      <c r="W10" t="s">
        <v>1102</v>
      </c>
      <c r="X10">
        <v>11</v>
      </c>
      <c r="Y10" t="s">
        <v>1138</v>
      </c>
      <c r="Z10">
        <v>12</v>
      </c>
      <c r="AA10" t="s">
        <v>1181</v>
      </c>
      <c r="AB10">
        <v>13</v>
      </c>
      <c r="AC10" t="s">
        <v>1261</v>
      </c>
      <c r="AD10">
        <v>14</v>
      </c>
      <c r="AE10" t="s">
        <v>1343</v>
      </c>
      <c r="AF10">
        <v>15</v>
      </c>
      <c r="AG10" t="s">
        <v>1462</v>
      </c>
      <c r="AH10">
        <v>16</v>
      </c>
      <c r="AI10" t="s">
        <v>1580</v>
      </c>
      <c r="AJ10">
        <v>17</v>
      </c>
      <c r="AK10" t="s">
        <v>939</v>
      </c>
      <c r="AL10">
        <v>18</v>
      </c>
      <c r="AM10" t="s">
        <v>1714</v>
      </c>
      <c r="AN10">
        <v>19</v>
      </c>
      <c r="AO10" t="s">
        <v>1730</v>
      </c>
      <c r="AP10">
        <v>20</v>
      </c>
      <c r="AQ10" t="s">
        <v>1774</v>
      </c>
      <c r="AR10">
        <v>21</v>
      </c>
      <c r="AS10" t="s">
        <v>2340</v>
      </c>
      <c r="AT10">
        <v>22</v>
      </c>
      <c r="AU10" t="s">
        <v>2545</v>
      </c>
      <c r="AV10">
        <v>23</v>
      </c>
      <c r="AW10" t="s">
        <v>2558</v>
      </c>
      <c r="AX10">
        <v>24</v>
      </c>
      <c r="AY10" t="s">
        <v>2568</v>
      </c>
      <c r="AZ10">
        <v>25</v>
      </c>
      <c r="BA10" t="s">
        <v>2619</v>
      </c>
      <c r="BB10">
        <v>26</v>
      </c>
      <c r="BC10" t="s">
        <v>2636</v>
      </c>
      <c r="BD10">
        <v>27</v>
      </c>
      <c r="BE10" t="s">
        <v>2698</v>
      </c>
      <c r="BF10">
        <v>28</v>
      </c>
      <c r="BG10" t="s">
        <v>2711</v>
      </c>
      <c r="BH10">
        <v>29</v>
      </c>
      <c r="BI10" t="s">
        <v>2743</v>
      </c>
      <c r="BJ10">
        <v>30</v>
      </c>
      <c r="BK10" t="s">
        <v>2795</v>
      </c>
      <c r="BL10">
        <v>31</v>
      </c>
      <c r="BM10" t="s">
        <v>2990</v>
      </c>
      <c r="BN10">
        <v>32</v>
      </c>
      <c r="BO10" t="s">
        <v>3093</v>
      </c>
    </row>
    <row r="11" spans="1:67" x14ac:dyDescent="0.25">
      <c r="A11">
        <v>10</v>
      </c>
      <c r="B11" t="s">
        <v>806</v>
      </c>
      <c r="D11">
        <v>1</v>
      </c>
      <c r="E11" t="s">
        <v>837</v>
      </c>
      <c r="J11">
        <v>4</v>
      </c>
      <c r="K11" t="s">
        <v>857</v>
      </c>
      <c r="L11">
        <v>5</v>
      </c>
      <c r="M11" t="s">
        <v>868</v>
      </c>
      <c r="N11">
        <v>6</v>
      </c>
      <c r="O11" t="s">
        <v>902</v>
      </c>
      <c r="P11">
        <v>7</v>
      </c>
      <c r="Q11" t="s">
        <v>912</v>
      </c>
      <c r="R11">
        <v>8</v>
      </c>
      <c r="S11" t="s">
        <v>1031</v>
      </c>
      <c r="T11">
        <v>9</v>
      </c>
      <c r="U11" t="s">
        <v>1089</v>
      </c>
      <c r="V11">
        <v>10</v>
      </c>
      <c r="W11" t="s">
        <v>1103</v>
      </c>
      <c r="X11">
        <v>11</v>
      </c>
      <c r="Y11" t="s">
        <v>1139</v>
      </c>
      <c r="Z11">
        <v>12</v>
      </c>
      <c r="AA11" t="s">
        <v>1182</v>
      </c>
      <c r="AB11">
        <v>13</v>
      </c>
      <c r="AC11" t="s">
        <v>1262</v>
      </c>
      <c r="AD11">
        <v>14</v>
      </c>
      <c r="AE11" t="s">
        <v>1344</v>
      </c>
      <c r="AF11">
        <v>15</v>
      </c>
      <c r="AG11" t="s">
        <v>1463</v>
      </c>
      <c r="AH11">
        <v>16</v>
      </c>
      <c r="AI11" t="s">
        <v>1581</v>
      </c>
      <c r="AJ11">
        <v>17</v>
      </c>
      <c r="AK11" t="s">
        <v>1683</v>
      </c>
      <c r="AL11">
        <v>18</v>
      </c>
      <c r="AM11" t="s">
        <v>1715</v>
      </c>
      <c r="AN11">
        <v>19</v>
      </c>
      <c r="AO11" t="s">
        <v>853</v>
      </c>
      <c r="AP11">
        <v>20</v>
      </c>
      <c r="AQ11" t="s">
        <v>1775</v>
      </c>
      <c r="AR11">
        <v>21</v>
      </c>
      <c r="AS11" t="s">
        <v>2341</v>
      </c>
      <c r="AT11">
        <v>22</v>
      </c>
      <c r="AU11" t="s">
        <v>2546</v>
      </c>
      <c r="AV11">
        <v>23</v>
      </c>
      <c r="AW11" t="s">
        <v>2559</v>
      </c>
      <c r="AX11">
        <v>24</v>
      </c>
      <c r="AY11" t="s">
        <v>2569</v>
      </c>
      <c r="AZ11">
        <v>25</v>
      </c>
      <c r="BA11" t="s">
        <v>2620</v>
      </c>
      <c r="BB11">
        <v>26</v>
      </c>
      <c r="BC11" t="s">
        <v>2637</v>
      </c>
      <c r="BD11">
        <v>27</v>
      </c>
      <c r="BE11" t="s">
        <v>2699</v>
      </c>
      <c r="BF11">
        <v>28</v>
      </c>
      <c r="BG11" t="s">
        <v>2712</v>
      </c>
      <c r="BH11">
        <v>29</v>
      </c>
      <c r="BI11" t="s">
        <v>2744</v>
      </c>
      <c r="BJ11">
        <v>30</v>
      </c>
      <c r="BK11" t="s">
        <v>2796</v>
      </c>
      <c r="BL11">
        <v>31</v>
      </c>
      <c r="BM11" t="s">
        <v>2991</v>
      </c>
      <c r="BN11">
        <v>32</v>
      </c>
      <c r="BO11" t="s">
        <v>898</v>
      </c>
    </row>
    <row r="12" spans="1:67" x14ac:dyDescent="0.25">
      <c r="A12">
        <v>11</v>
      </c>
      <c r="B12" t="s">
        <v>807</v>
      </c>
      <c r="D12">
        <v>1</v>
      </c>
      <c r="E12" t="s">
        <v>838</v>
      </c>
      <c r="J12">
        <v>4</v>
      </c>
      <c r="K12" t="s">
        <v>858</v>
      </c>
      <c r="L12">
        <v>5</v>
      </c>
      <c r="M12" t="s">
        <v>869</v>
      </c>
      <c r="N12">
        <v>6</v>
      </c>
      <c r="O12" t="s">
        <v>903</v>
      </c>
      <c r="P12">
        <v>7</v>
      </c>
      <c r="Q12" t="s">
        <v>913</v>
      </c>
      <c r="R12">
        <v>8</v>
      </c>
      <c r="S12" t="s">
        <v>1032</v>
      </c>
      <c r="T12">
        <v>9</v>
      </c>
      <c r="U12" t="s">
        <v>1090</v>
      </c>
      <c r="V12">
        <v>10</v>
      </c>
      <c r="W12" t="s">
        <v>1104</v>
      </c>
      <c r="X12">
        <v>11</v>
      </c>
      <c r="Y12" t="s">
        <v>1140</v>
      </c>
      <c r="Z12">
        <v>12</v>
      </c>
      <c r="AA12" t="s">
        <v>1183</v>
      </c>
      <c r="AB12">
        <v>13</v>
      </c>
      <c r="AC12" t="s">
        <v>1263</v>
      </c>
      <c r="AD12">
        <v>14</v>
      </c>
      <c r="AE12" t="s">
        <v>1345</v>
      </c>
      <c r="AF12">
        <v>15</v>
      </c>
      <c r="AG12" t="s">
        <v>1464</v>
      </c>
      <c r="AH12">
        <v>16</v>
      </c>
      <c r="AI12" t="s">
        <v>863</v>
      </c>
      <c r="AJ12">
        <v>17</v>
      </c>
      <c r="AK12" t="s">
        <v>1684</v>
      </c>
      <c r="AL12">
        <v>18</v>
      </c>
      <c r="AM12" t="s">
        <v>1716</v>
      </c>
      <c r="AN12">
        <v>19</v>
      </c>
      <c r="AO12" t="s">
        <v>1731</v>
      </c>
      <c r="AP12">
        <v>20</v>
      </c>
      <c r="AQ12" t="s">
        <v>1776</v>
      </c>
      <c r="AR12">
        <v>21</v>
      </c>
      <c r="AS12" t="s">
        <v>2342</v>
      </c>
      <c r="AT12">
        <v>22</v>
      </c>
      <c r="AU12" t="s">
        <v>2547</v>
      </c>
      <c r="AV12">
        <v>23</v>
      </c>
      <c r="AW12" t="s">
        <v>2560</v>
      </c>
      <c r="AX12">
        <v>24</v>
      </c>
      <c r="AY12" t="s">
        <v>2570</v>
      </c>
      <c r="AZ12">
        <v>25</v>
      </c>
      <c r="BA12" t="s">
        <v>2621</v>
      </c>
      <c r="BB12">
        <v>26</v>
      </c>
      <c r="BC12" t="s">
        <v>2638</v>
      </c>
      <c r="BD12">
        <v>27</v>
      </c>
      <c r="BE12" t="s">
        <v>2700</v>
      </c>
      <c r="BF12">
        <v>28</v>
      </c>
      <c r="BG12" t="s">
        <v>2713</v>
      </c>
      <c r="BH12">
        <v>29</v>
      </c>
      <c r="BI12" t="s">
        <v>2745</v>
      </c>
      <c r="BJ12">
        <v>30</v>
      </c>
      <c r="BK12" t="s">
        <v>2797</v>
      </c>
      <c r="BL12">
        <v>31</v>
      </c>
      <c r="BM12" t="s">
        <v>2992</v>
      </c>
      <c r="BN12">
        <v>32</v>
      </c>
      <c r="BO12" t="s">
        <v>3094</v>
      </c>
    </row>
    <row r="13" spans="1:67" x14ac:dyDescent="0.25">
      <c r="A13">
        <v>12</v>
      </c>
      <c r="B13" t="s">
        <v>808</v>
      </c>
      <c r="D13">
        <v>1</v>
      </c>
      <c r="E13" t="s">
        <v>839</v>
      </c>
      <c r="J13">
        <v>4</v>
      </c>
      <c r="K13" t="s">
        <v>859</v>
      </c>
      <c r="L13">
        <v>5</v>
      </c>
      <c r="M13" t="s">
        <v>870</v>
      </c>
      <c r="P13">
        <v>7</v>
      </c>
      <c r="Q13" t="s">
        <v>914</v>
      </c>
      <c r="R13">
        <v>8</v>
      </c>
      <c r="S13" t="s">
        <v>1033</v>
      </c>
      <c r="T13">
        <v>9</v>
      </c>
      <c r="U13" t="s">
        <v>1091</v>
      </c>
      <c r="V13">
        <v>10</v>
      </c>
      <c r="W13" t="s">
        <v>809</v>
      </c>
      <c r="X13">
        <v>11</v>
      </c>
      <c r="Y13" t="s">
        <v>1141</v>
      </c>
      <c r="Z13">
        <v>12</v>
      </c>
      <c r="AA13" t="s">
        <v>1184</v>
      </c>
      <c r="AB13">
        <v>13</v>
      </c>
      <c r="AC13" t="s">
        <v>1264</v>
      </c>
      <c r="AD13">
        <v>14</v>
      </c>
      <c r="AE13" t="s">
        <v>1346</v>
      </c>
      <c r="AF13">
        <v>15</v>
      </c>
      <c r="AG13" t="s">
        <v>1465</v>
      </c>
      <c r="AH13">
        <v>16</v>
      </c>
      <c r="AI13" t="s">
        <v>1582</v>
      </c>
      <c r="AJ13">
        <v>17</v>
      </c>
      <c r="AK13" t="s">
        <v>1685</v>
      </c>
      <c r="AL13">
        <v>18</v>
      </c>
      <c r="AM13" t="s">
        <v>1717</v>
      </c>
      <c r="AN13">
        <v>19</v>
      </c>
      <c r="AO13" t="s">
        <v>1732</v>
      </c>
      <c r="AP13">
        <v>20</v>
      </c>
      <c r="AQ13" t="s">
        <v>1777</v>
      </c>
      <c r="AR13">
        <v>21</v>
      </c>
      <c r="AS13" t="s">
        <v>2343</v>
      </c>
      <c r="AT13">
        <v>22</v>
      </c>
      <c r="AU13" t="s">
        <v>2548</v>
      </c>
      <c r="AX13">
        <v>24</v>
      </c>
      <c r="AY13" t="s">
        <v>2571</v>
      </c>
      <c r="AZ13">
        <v>25</v>
      </c>
      <c r="BA13" t="s">
        <v>2622</v>
      </c>
      <c r="BB13">
        <v>26</v>
      </c>
      <c r="BC13" t="s">
        <v>2639</v>
      </c>
      <c r="BD13">
        <v>27</v>
      </c>
      <c r="BE13" t="s">
        <v>2701</v>
      </c>
      <c r="BF13">
        <v>28</v>
      </c>
      <c r="BG13" t="s">
        <v>2714</v>
      </c>
      <c r="BH13">
        <v>29</v>
      </c>
      <c r="BI13" t="s">
        <v>2746</v>
      </c>
      <c r="BJ13">
        <v>30</v>
      </c>
      <c r="BK13" t="s">
        <v>2798</v>
      </c>
      <c r="BL13">
        <v>31</v>
      </c>
      <c r="BM13" t="s">
        <v>2993</v>
      </c>
      <c r="BN13">
        <v>32</v>
      </c>
      <c r="BO13" t="s">
        <v>3095</v>
      </c>
    </row>
    <row r="14" spans="1:67" x14ac:dyDescent="0.25">
      <c r="A14">
        <v>13</v>
      </c>
      <c r="B14" t="s">
        <v>809</v>
      </c>
      <c r="L14">
        <v>5</v>
      </c>
      <c r="M14" t="s">
        <v>808</v>
      </c>
      <c r="P14">
        <v>7</v>
      </c>
      <c r="Q14" t="s">
        <v>915</v>
      </c>
      <c r="R14">
        <v>8</v>
      </c>
      <c r="S14" t="s">
        <v>1034</v>
      </c>
      <c r="T14">
        <v>9</v>
      </c>
      <c r="U14" t="s">
        <v>1092</v>
      </c>
      <c r="V14">
        <v>10</v>
      </c>
      <c r="W14" t="s">
        <v>1105</v>
      </c>
      <c r="X14">
        <v>11</v>
      </c>
      <c r="Y14" t="s">
        <v>1142</v>
      </c>
      <c r="Z14">
        <v>12</v>
      </c>
      <c r="AA14" t="s">
        <v>1185</v>
      </c>
      <c r="AB14">
        <v>13</v>
      </c>
      <c r="AC14" t="s">
        <v>1265</v>
      </c>
      <c r="AD14">
        <v>14</v>
      </c>
      <c r="AE14" t="s">
        <v>1347</v>
      </c>
      <c r="AF14">
        <v>15</v>
      </c>
      <c r="AG14" t="s">
        <v>1466</v>
      </c>
      <c r="AH14">
        <v>16</v>
      </c>
      <c r="AI14" t="s">
        <v>1583</v>
      </c>
      <c r="AJ14">
        <v>17</v>
      </c>
      <c r="AK14" t="s">
        <v>1686</v>
      </c>
      <c r="AL14">
        <v>18</v>
      </c>
      <c r="AM14" t="s">
        <v>1718</v>
      </c>
      <c r="AN14">
        <v>19</v>
      </c>
      <c r="AO14" t="s">
        <v>1733</v>
      </c>
      <c r="AP14">
        <v>20</v>
      </c>
      <c r="AQ14" t="s">
        <v>1778</v>
      </c>
      <c r="AR14">
        <v>21</v>
      </c>
      <c r="AS14" t="s">
        <v>2344</v>
      </c>
      <c r="AT14">
        <v>22</v>
      </c>
      <c r="AU14" t="s">
        <v>2549</v>
      </c>
      <c r="AX14">
        <v>24</v>
      </c>
      <c r="AY14" t="s">
        <v>2572</v>
      </c>
      <c r="AZ14">
        <v>25</v>
      </c>
      <c r="BA14" t="s">
        <v>2623</v>
      </c>
      <c r="BB14">
        <v>26</v>
      </c>
      <c r="BC14" t="s">
        <v>2640</v>
      </c>
      <c r="BD14">
        <v>27</v>
      </c>
      <c r="BE14" t="s">
        <v>2702</v>
      </c>
      <c r="BF14">
        <v>28</v>
      </c>
      <c r="BG14" t="s">
        <v>1044</v>
      </c>
      <c r="BH14">
        <v>29</v>
      </c>
      <c r="BI14" t="s">
        <v>2747</v>
      </c>
      <c r="BJ14">
        <v>30</v>
      </c>
      <c r="BK14" t="s">
        <v>2799</v>
      </c>
      <c r="BL14">
        <v>31</v>
      </c>
      <c r="BM14" t="s">
        <v>2994</v>
      </c>
      <c r="BN14">
        <v>32</v>
      </c>
      <c r="BO14" t="s">
        <v>3096</v>
      </c>
    </row>
    <row r="15" spans="1:67" x14ac:dyDescent="0.25">
      <c r="A15">
        <v>14</v>
      </c>
      <c r="B15" t="s">
        <v>810</v>
      </c>
      <c r="L15">
        <v>5</v>
      </c>
      <c r="M15" t="s">
        <v>809</v>
      </c>
      <c r="P15">
        <v>7</v>
      </c>
      <c r="Q15" t="s">
        <v>916</v>
      </c>
      <c r="R15">
        <v>8</v>
      </c>
      <c r="S15" t="s">
        <v>1035</v>
      </c>
      <c r="T15">
        <v>9</v>
      </c>
      <c r="U15" t="s">
        <v>1093</v>
      </c>
      <c r="V15">
        <v>10</v>
      </c>
      <c r="W15" t="s">
        <v>1106</v>
      </c>
      <c r="X15">
        <v>11</v>
      </c>
      <c r="Y15" t="s">
        <v>807</v>
      </c>
      <c r="Z15">
        <v>12</v>
      </c>
      <c r="AA15" t="s">
        <v>1186</v>
      </c>
      <c r="AB15">
        <v>13</v>
      </c>
      <c r="AC15" t="s">
        <v>1266</v>
      </c>
      <c r="AD15">
        <v>14</v>
      </c>
      <c r="AE15" t="s">
        <v>1348</v>
      </c>
      <c r="AF15">
        <v>15</v>
      </c>
      <c r="AG15" t="s">
        <v>1467</v>
      </c>
      <c r="AH15">
        <v>16</v>
      </c>
      <c r="AI15" t="s">
        <v>1584</v>
      </c>
      <c r="AJ15">
        <v>17</v>
      </c>
      <c r="AK15" t="s">
        <v>1687</v>
      </c>
      <c r="AL15">
        <v>18</v>
      </c>
      <c r="AM15" t="s">
        <v>1719</v>
      </c>
      <c r="AN15">
        <v>19</v>
      </c>
      <c r="AO15" t="s">
        <v>1734</v>
      </c>
      <c r="AP15">
        <v>20</v>
      </c>
      <c r="AQ15" t="s">
        <v>1779</v>
      </c>
      <c r="AR15">
        <v>21</v>
      </c>
      <c r="AS15" t="s">
        <v>2345</v>
      </c>
      <c r="AT15">
        <v>22</v>
      </c>
      <c r="AU15" t="s">
        <v>2550</v>
      </c>
      <c r="AX15">
        <v>24</v>
      </c>
      <c r="AY15" t="s">
        <v>2573</v>
      </c>
      <c r="AZ15">
        <v>25</v>
      </c>
      <c r="BA15" t="s">
        <v>2624</v>
      </c>
      <c r="BB15">
        <v>26</v>
      </c>
      <c r="BC15" t="s">
        <v>2641</v>
      </c>
      <c r="BD15">
        <v>27</v>
      </c>
      <c r="BE15" t="s">
        <v>2703</v>
      </c>
      <c r="BF15">
        <v>28</v>
      </c>
      <c r="BG15" t="s">
        <v>2715</v>
      </c>
      <c r="BH15">
        <v>29</v>
      </c>
      <c r="BI15" t="s">
        <v>2748</v>
      </c>
      <c r="BJ15">
        <v>30</v>
      </c>
      <c r="BK15" t="s">
        <v>2800</v>
      </c>
      <c r="BL15">
        <v>31</v>
      </c>
      <c r="BM15" t="s">
        <v>2995</v>
      </c>
      <c r="BN15">
        <v>32</v>
      </c>
      <c r="BO15" t="s">
        <v>3097</v>
      </c>
    </row>
    <row r="16" spans="1:67" x14ac:dyDescent="0.25">
      <c r="A16">
        <v>15</v>
      </c>
      <c r="B16" t="s">
        <v>811</v>
      </c>
      <c r="L16">
        <v>5</v>
      </c>
      <c r="M16" t="s">
        <v>871</v>
      </c>
      <c r="P16">
        <v>7</v>
      </c>
      <c r="Q16" t="s">
        <v>917</v>
      </c>
      <c r="R16">
        <v>8</v>
      </c>
      <c r="S16" t="s">
        <v>804</v>
      </c>
      <c r="T16">
        <v>9</v>
      </c>
      <c r="U16" t="s">
        <v>1094</v>
      </c>
      <c r="V16">
        <v>10</v>
      </c>
      <c r="W16" t="s">
        <v>1107</v>
      </c>
      <c r="X16">
        <v>11</v>
      </c>
      <c r="Y16" t="s">
        <v>1143</v>
      </c>
      <c r="Z16">
        <v>12</v>
      </c>
      <c r="AA16" t="s">
        <v>1187</v>
      </c>
      <c r="AB16">
        <v>13</v>
      </c>
      <c r="AC16" t="s">
        <v>1267</v>
      </c>
      <c r="AD16">
        <v>14</v>
      </c>
      <c r="AE16" t="s">
        <v>1349</v>
      </c>
      <c r="AF16">
        <v>15</v>
      </c>
      <c r="AG16" t="s">
        <v>1468</v>
      </c>
      <c r="AH16">
        <v>16</v>
      </c>
      <c r="AI16" t="s">
        <v>1585</v>
      </c>
      <c r="AJ16">
        <v>17</v>
      </c>
      <c r="AK16" t="s">
        <v>1688</v>
      </c>
      <c r="AL16">
        <v>18</v>
      </c>
      <c r="AM16" t="s">
        <v>1720</v>
      </c>
      <c r="AN16">
        <v>19</v>
      </c>
      <c r="AO16" t="s">
        <v>1735</v>
      </c>
      <c r="AP16">
        <v>20</v>
      </c>
      <c r="AQ16" t="s">
        <v>1780</v>
      </c>
      <c r="AR16">
        <v>21</v>
      </c>
      <c r="AS16" t="s">
        <v>2346</v>
      </c>
      <c r="AT16">
        <v>22</v>
      </c>
      <c r="AU16" t="s">
        <v>818</v>
      </c>
      <c r="AX16">
        <v>24</v>
      </c>
      <c r="AY16" t="s">
        <v>2574</v>
      </c>
      <c r="AZ16">
        <v>25</v>
      </c>
      <c r="BA16" t="s">
        <v>2625</v>
      </c>
      <c r="BB16">
        <v>26</v>
      </c>
      <c r="BC16" t="s">
        <v>2642</v>
      </c>
      <c r="BD16">
        <v>27</v>
      </c>
      <c r="BE16" t="s">
        <v>2704</v>
      </c>
      <c r="BF16">
        <v>28</v>
      </c>
      <c r="BG16" t="s">
        <v>2716</v>
      </c>
      <c r="BH16">
        <v>29</v>
      </c>
      <c r="BI16" t="s">
        <v>939</v>
      </c>
      <c r="BJ16">
        <v>30</v>
      </c>
      <c r="BK16" t="s">
        <v>2801</v>
      </c>
      <c r="BL16">
        <v>31</v>
      </c>
      <c r="BM16" t="s">
        <v>2996</v>
      </c>
      <c r="BN16">
        <v>32</v>
      </c>
      <c r="BO16" t="s">
        <v>3098</v>
      </c>
    </row>
    <row r="17" spans="1:67" x14ac:dyDescent="0.25">
      <c r="A17">
        <v>16</v>
      </c>
      <c r="B17" t="s">
        <v>812</v>
      </c>
      <c r="L17">
        <v>5</v>
      </c>
      <c r="M17" t="s">
        <v>872</v>
      </c>
      <c r="P17">
        <v>7</v>
      </c>
      <c r="Q17" t="s">
        <v>918</v>
      </c>
      <c r="R17">
        <v>8</v>
      </c>
      <c r="S17" t="s">
        <v>1036</v>
      </c>
      <c r="T17">
        <v>9</v>
      </c>
      <c r="U17" t="s">
        <v>1019</v>
      </c>
      <c r="V17">
        <v>10</v>
      </c>
      <c r="W17" t="s">
        <v>1108</v>
      </c>
      <c r="X17">
        <v>11</v>
      </c>
      <c r="Y17" t="s">
        <v>1144</v>
      </c>
      <c r="Z17">
        <v>12</v>
      </c>
      <c r="AA17" t="s">
        <v>1084</v>
      </c>
      <c r="AB17">
        <v>13</v>
      </c>
      <c r="AC17" t="s">
        <v>1268</v>
      </c>
      <c r="AD17">
        <v>14</v>
      </c>
      <c r="AE17" t="s">
        <v>1350</v>
      </c>
      <c r="AF17">
        <v>15</v>
      </c>
      <c r="AG17" t="s">
        <v>1469</v>
      </c>
      <c r="AH17">
        <v>16</v>
      </c>
      <c r="AI17" t="s">
        <v>1586</v>
      </c>
      <c r="AJ17">
        <v>17</v>
      </c>
      <c r="AK17" t="s">
        <v>1689</v>
      </c>
      <c r="AL17">
        <v>18</v>
      </c>
      <c r="AM17" t="s">
        <v>1413</v>
      </c>
      <c r="AN17">
        <v>19</v>
      </c>
      <c r="AO17" t="s">
        <v>1736</v>
      </c>
      <c r="AP17">
        <v>20</v>
      </c>
      <c r="AQ17" t="s">
        <v>1781</v>
      </c>
      <c r="AR17">
        <v>21</v>
      </c>
      <c r="AS17" t="s">
        <v>2347</v>
      </c>
      <c r="AT17">
        <v>22</v>
      </c>
      <c r="AU17" t="s">
        <v>2551</v>
      </c>
      <c r="AX17">
        <v>24</v>
      </c>
      <c r="AY17" t="s">
        <v>2382</v>
      </c>
      <c r="AZ17">
        <v>25</v>
      </c>
      <c r="BA17" t="s">
        <v>2626</v>
      </c>
      <c r="BB17">
        <v>26</v>
      </c>
      <c r="BC17" t="s">
        <v>2643</v>
      </c>
      <c r="BD17">
        <v>27</v>
      </c>
      <c r="BE17" t="s">
        <v>2705</v>
      </c>
      <c r="BF17">
        <v>28</v>
      </c>
      <c r="BG17" t="s">
        <v>808</v>
      </c>
      <c r="BH17">
        <v>29</v>
      </c>
      <c r="BI17" t="s">
        <v>2749</v>
      </c>
      <c r="BJ17">
        <v>30</v>
      </c>
      <c r="BK17" t="s">
        <v>2802</v>
      </c>
      <c r="BL17">
        <v>31</v>
      </c>
      <c r="BM17" t="s">
        <v>2997</v>
      </c>
      <c r="BN17">
        <v>32</v>
      </c>
      <c r="BO17" t="s">
        <v>3099</v>
      </c>
    </row>
    <row r="18" spans="1:67" x14ac:dyDescent="0.25">
      <c r="A18">
        <v>17</v>
      </c>
      <c r="B18" t="s">
        <v>813</v>
      </c>
      <c r="L18">
        <v>5</v>
      </c>
      <c r="M18" t="s">
        <v>873</v>
      </c>
      <c r="P18">
        <v>7</v>
      </c>
      <c r="Q18" t="s">
        <v>919</v>
      </c>
      <c r="R18">
        <v>8</v>
      </c>
      <c r="S18" t="s">
        <v>1037</v>
      </c>
      <c r="T18">
        <v>9</v>
      </c>
      <c r="U18" t="s">
        <v>1095</v>
      </c>
      <c r="V18">
        <v>10</v>
      </c>
      <c r="W18" t="s">
        <v>1109</v>
      </c>
      <c r="X18">
        <v>11</v>
      </c>
      <c r="Y18" t="s">
        <v>1145</v>
      </c>
      <c r="Z18">
        <v>12</v>
      </c>
      <c r="AA18" t="s">
        <v>1188</v>
      </c>
      <c r="AB18">
        <v>13</v>
      </c>
      <c r="AC18" t="s">
        <v>1269</v>
      </c>
      <c r="AD18">
        <v>14</v>
      </c>
      <c r="AE18" t="s">
        <v>1351</v>
      </c>
      <c r="AF18">
        <v>15</v>
      </c>
      <c r="AG18" t="s">
        <v>1470</v>
      </c>
      <c r="AH18">
        <v>16</v>
      </c>
      <c r="AI18" t="s">
        <v>1587</v>
      </c>
      <c r="AJ18">
        <v>17</v>
      </c>
      <c r="AK18" t="s">
        <v>1690</v>
      </c>
      <c r="AL18">
        <v>18</v>
      </c>
      <c r="AM18" t="s">
        <v>1721</v>
      </c>
      <c r="AN18">
        <v>19</v>
      </c>
      <c r="AO18" t="s">
        <v>1043</v>
      </c>
      <c r="AP18">
        <v>20</v>
      </c>
      <c r="AQ18" t="s">
        <v>1782</v>
      </c>
      <c r="AR18">
        <v>21</v>
      </c>
      <c r="AS18" t="s">
        <v>2348</v>
      </c>
      <c r="AT18">
        <v>22</v>
      </c>
      <c r="AU18" t="s">
        <v>1121</v>
      </c>
      <c r="AX18">
        <v>24</v>
      </c>
      <c r="AY18" t="s">
        <v>2575</v>
      </c>
      <c r="AZ18">
        <v>25</v>
      </c>
      <c r="BA18" t="s">
        <v>1070</v>
      </c>
      <c r="BB18">
        <v>26</v>
      </c>
      <c r="BC18" t="s">
        <v>1084</v>
      </c>
      <c r="BD18">
        <v>27</v>
      </c>
      <c r="BE18" t="s">
        <v>2706</v>
      </c>
      <c r="BF18">
        <v>28</v>
      </c>
      <c r="BG18" t="s">
        <v>2717</v>
      </c>
      <c r="BH18">
        <v>29</v>
      </c>
      <c r="BI18" t="s">
        <v>2750</v>
      </c>
      <c r="BJ18">
        <v>30</v>
      </c>
      <c r="BK18" t="s">
        <v>2803</v>
      </c>
      <c r="BL18">
        <v>31</v>
      </c>
      <c r="BM18" t="s">
        <v>2998</v>
      </c>
      <c r="BN18">
        <v>32</v>
      </c>
      <c r="BO18" t="s">
        <v>3100</v>
      </c>
    </row>
    <row r="19" spans="1:67" x14ac:dyDescent="0.25">
      <c r="A19">
        <v>18</v>
      </c>
      <c r="B19" t="s">
        <v>814</v>
      </c>
      <c r="L19">
        <v>5</v>
      </c>
      <c r="M19" t="s">
        <v>874</v>
      </c>
      <c r="P19">
        <v>7</v>
      </c>
      <c r="Q19" t="s">
        <v>920</v>
      </c>
      <c r="R19">
        <v>8</v>
      </c>
      <c r="S19" t="s">
        <v>1038</v>
      </c>
      <c r="V19">
        <v>10</v>
      </c>
      <c r="W19" t="s">
        <v>1110</v>
      </c>
      <c r="X19">
        <v>11</v>
      </c>
      <c r="Y19" t="s">
        <v>1146</v>
      </c>
      <c r="Z19">
        <v>12</v>
      </c>
      <c r="AA19" t="s">
        <v>1189</v>
      </c>
      <c r="AB19">
        <v>13</v>
      </c>
      <c r="AC19" t="s">
        <v>1270</v>
      </c>
      <c r="AD19">
        <v>14</v>
      </c>
      <c r="AE19" t="s">
        <v>1352</v>
      </c>
      <c r="AF19">
        <v>15</v>
      </c>
      <c r="AG19" t="s">
        <v>1471</v>
      </c>
      <c r="AH19">
        <v>16</v>
      </c>
      <c r="AI19" t="s">
        <v>1588</v>
      </c>
      <c r="AJ19">
        <v>17</v>
      </c>
      <c r="AK19" t="s">
        <v>1691</v>
      </c>
      <c r="AL19">
        <v>18</v>
      </c>
      <c r="AM19" t="s">
        <v>1722</v>
      </c>
      <c r="AN19">
        <v>19</v>
      </c>
      <c r="AO19" t="s">
        <v>1737</v>
      </c>
      <c r="AP19">
        <v>20</v>
      </c>
      <c r="AQ19" t="s">
        <v>1783</v>
      </c>
      <c r="AR19">
        <v>21</v>
      </c>
      <c r="AS19" t="s">
        <v>2349</v>
      </c>
      <c r="AT19">
        <v>22</v>
      </c>
      <c r="AU19" t="s">
        <v>2552</v>
      </c>
      <c r="AX19">
        <v>24</v>
      </c>
      <c r="AY19" t="s">
        <v>2576</v>
      </c>
      <c r="AZ19">
        <v>25</v>
      </c>
      <c r="BA19" t="s">
        <v>2627</v>
      </c>
      <c r="BB19">
        <v>26</v>
      </c>
      <c r="BC19" t="s">
        <v>2644</v>
      </c>
      <c r="BD19">
        <v>27</v>
      </c>
      <c r="BE19" t="s">
        <v>2707</v>
      </c>
      <c r="BF19">
        <v>28</v>
      </c>
      <c r="BG19" t="s">
        <v>809</v>
      </c>
      <c r="BH19">
        <v>29</v>
      </c>
      <c r="BI19" t="s">
        <v>2751</v>
      </c>
      <c r="BJ19">
        <v>30</v>
      </c>
      <c r="BK19" t="s">
        <v>1580</v>
      </c>
      <c r="BL19">
        <v>31</v>
      </c>
      <c r="BM19" t="s">
        <v>2999</v>
      </c>
      <c r="BN19">
        <v>32</v>
      </c>
      <c r="BO19" t="s">
        <v>1047</v>
      </c>
    </row>
    <row r="20" spans="1:67" x14ac:dyDescent="0.25">
      <c r="A20">
        <v>19</v>
      </c>
      <c r="B20" t="s">
        <v>815</v>
      </c>
      <c r="L20">
        <v>5</v>
      </c>
      <c r="M20" t="s">
        <v>875</v>
      </c>
      <c r="P20">
        <v>7</v>
      </c>
      <c r="Q20" t="s">
        <v>921</v>
      </c>
      <c r="R20">
        <v>8</v>
      </c>
      <c r="S20" t="s">
        <v>898</v>
      </c>
      <c r="V20">
        <v>10</v>
      </c>
      <c r="W20" t="s">
        <v>1111</v>
      </c>
      <c r="X20">
        <v>11</v>
      </c>
      <c r="Y20" t="s">
        <v>1147</v>
      </c>
      <c r="Z20">
        <v>12</v>
      </c>
      <c r="AA20" t="s">
        <v>1190</v>
      </c>
      <c r="AB20">
        <v>13</v>
      </c>
      <c r="AC20" t="s">
        <v>1271</v>
      </c>
      <c r="AD20">
        <v>14</v>
      </c>
      <c r="AE20" t="s">
        <v>1353</v>
      </c>
      <c r="AF20">
        <v>15</v>
      </c>
      <c r="AG20" t="s">
        <v>1472</v>
      </c>
      <c r="AH20">
        <v>16</v>
      </c>
      <c r="AI20" t="s">
        <v>1589</v>
      </c>
      <c r="AJ20">
        <v>17</v>
      </c>
      <c r="AK20" t="s">
        <v>1692</v>
      </c>
      <c r="AL20">
        <v>18</v>
      </c>
      <c r="AM20" t="s">
        <v>1723</v>
      </c>
      <c r="AN20">
        <v>19</v>
      </c>
      <c r="AO20" t="s">
        <v>1738</v>
      </c>
      <c r="AP20">
        <v>20</v>
      </c>
      <c r="AQ20" t="s">
        <v>1784</v>
      </c>
      <c r="AR20">
        <v>21</v>
      </c>
      <c r="AS20" t="s">
        <v>2350</v>
      </c>
      <c r="AT20">
        <v>22</v>
      </c>
      <c r="AU20" t="s">
        <v>1430</v>
      </c>
      <c r="AX20">
        <v>24</v>
      </c>
      <c r="AY20" t="s">
        <v>2577</v>
      </c>
      <c r="AZ20">
        <v>25</v>
      </c>
      <c r="BA20" t="s">
        <v>2628</v>
      </c>
      <c r="BB20">
        <v>26</v>
      </c>
      <c r="BC20" t="s">
        <v>2645</v>
      </c>
      <c r="BF20">
        <v>28</v>
      </c>
      <c r="BG20" t="s">
        <v>2718</v>
      </c>
      <c r="BH20">
        <v>29</v>
      </c>
      <c r="BI20" t="s">
        <v>2752</v>
      </c>
      <c r="BJ20">
        <v>30</v>
      </c>
      <c r="BK20" t="s">
        <v>2804</v>
      </c>
      <c r="BL20">
        <v>31</v>
      </c>
      <c r="BM20" t="s">
        <v>3000</v>
      </c>
      <c r="BN20">
        <v>32</v>
      </c>
      <c r="BO20" t="s">
        <v>3101</v>
      </c>
    </row>
    <row r="21" spans="1:67" x14ac:dyDescent="0.25">
      <c r="A21">
        <v>20</v>
      </c>
      <c r="B21" t="s">
        <v>816</v>
      </c>
      <c r="L21">
        <v>5</v>
      </c>
      <c r="M21" t="s">
        <v>813</v>
      </c>
      <c r="P21">
        <v>7</v>
      </c>
      <c r="Q21" t="s">
        <v>922</v>
      </c>
      <c r="R21">
        <v>8</v>
      </c>
      <c r="S21" t="s">
        <v>1039</v>
      </c>
      <c r="V21">
        <v>10</v>
      </c>
      <c r="W21" t="s">
        <v>879</v>
      </c>
      <c r="X21">
        <v>11</v>
      </c>
      <c r="Y21" t="s">
        <v>1148</v>
      </c>
      <c r="Z21">
        <v>12</v>
      </c>
      <c r="AA21" t="s">
        <v>1191</v>
      </c>
      <c r="AB21">
        <v>13</v>
      </c>
      <c r="AC21" t="s">
        <v>1272</v>
      </c>
      <c r="AD21">
        <v>14</v>
      </c>
      <c r="AE21" t="s">
        <v>1354</v>
      </c>
      <c r="AF21">
        <v>15</v>
      </c>
      <c r="AG21" t="s">
        <v>1473</v>
      </c>
      <c r="AH21">
        <v>16</v>
      </c>
      <c r="AI21" t="s">
        <v>1590</v>
      </c>
      <c r="AJ21">
        <v>17</v>
      </c>
      <c r="AK21" t="s">
        <v>1693</v>
      </c>
      <c r="AL21">
        <v>18</v>
      </c>
      <c r="AM21" t="s">
        <v>1438</v>
      </c>
      <c r="AN21">
        <v>19</v>
      </c>
      <c r="AO21" t="s">
        <v>1739</v>
      </c>
      <c r="AP21">
        <v>20</v>
      </c>
      <c r="AQ21" t="s">
        <v>1785</v>
      </c>
      <c r="AR21">
        <v>21</v>
      </c>
      <c r="AS21" t="s">
        <v>2351</v>
      </c>
      <c r="AX21">
        <v>24</v>
      </c>
      <c r="AY21" t="s">
        <v>2578</v>
      </c>
      <c r="AZ21">
        <v>25</v>
      </c>
      <c r="BA21" t="s">
        <v>821</v>
      </c>
      <c r="BB21">
        <v>26</v>
      </c>
      <c r="BC21" t="s">
        <v>2646</v>
      </c>
      <c r="BF21">
        <v>28</v>
      </c>
      <c r="BG21" t="s">
        <v>871</v>
      </c>
      <c r="BH21">
        <v>29</v>
      </c>
      <c r="BI21" t="s">
        <v>2753</v>
      </c>
      <c r="BJ21">
        <v>30</v>
      </c>
      <c r="BK21" t="s">
        <v>2805</v>
      </c>
      <c r="BL21">
        <v>31</v>
      </c>
      <c r="BM21" t="s">
        <v>3001</v>
      </c>
      <c r="BN21">
        <v>32</v>
      </c>
      <c r="BO21" t="s">
        <v>3102</v>
      </c>
    </row>
    <row r="22" spans="1:67" x14ac:dyDescent="0.25">
      <c r="A22">
        <v>21</v>
      </c>
      <c r="B22" t="s">
        <v>817</v>
      </c>
      <c r="L22">
        <v>5</v>
      </c>
      <c r="M22" t="s">
        <v>876</v>
      </c>
      <c r="P22">
        <v>7</v>
      </c>
      <c r="Q22" t="s">
        <v>923</v>
      </c>
      <c r="R22">
        <v>8</v>
      </c>
      <c r="S22" t="s">
        <v>1040</v>
      </c>
      <c r="V22">
        <v>10</v>
      </c>
      <c r="W22" t="s">
        <v>1112</v>
      </c>
      <c r="X22">
        <v>11</v>
      </c>
      <c r="Y22" t="s">
        <v>1149</v>
      </c>
      <c r="Z22">
        <v>12</v>
      </c>
      <c r="AA22" t="s">
        <v>1192</v>
      </c>
      <c r="AB22">
        <v>13</v>
      </c>
      <c r="AC22" t="s">
        <v>1273</v>
      </c>
      <c r="AD22">
        <v>14</v>
      </c>
      <c r="AE22" t="s">
        <v>1355</v>
      </c>
      <c r="AF22">
        <v>15</v>
      </c>
      <c r="AG22" t="s">
        <v>1474</v>
      </c>
      <c r="AH22">
        <v>16</v>
      </c>
      <c r="AI22" t="s">
        <v>1591</v>
      </c>
      <c r="AJ22">
        <v>17</v>
      </c>
      <c r="AK22" t="s">
        <v>1694</v>
      </c>
      <c r="AL22">
        <v>18</v>
      </c>
      <c r="AM22" t="s">
        <v>1724</v>
      </c>
      <c r="AN22">
        <v>19</v>
      </c>
      <c r="AO22" t="s">
        <v>1740</v>
      </c>
      <c r="AP22">
        <v>20</v>
      </c>
      <c r="AQ22" t="s">
        <v>1786</v>
      </c>
      <c r="AR22">
        <v>21</v>
      </c>
      <c r="AS22" t="s">
        <v>2352</v>
      </c>
      <c r="AX22">
        <v>24</v>
      </c>
      <c r="AY22" t="s">
        <v>1619</v>
      </c>
      <c r="BB22">
        <v>26</v>
      </c>
      <c r="BC22" t="s">
        <v>2647</v>
      </c>
      <c r="BF22">
        <v>28</v>
      </c>
      <c r="BG22" t="s">
        <v>2719</v>
      </c>
      <c r="BH22">
        <v>29</v>
      </c>
      <c r="BI22" t="s">
        <v>2754</v>
      </c>
      <c r="BJ22">
        <v>30</v>
      </c>
      <c r="BK22" t="s">
        <v>1347</v>
      </c>
      <c r="BL22">
        <v>31</v>
      </c>
      <c r="BM22" t="s">
        <v>3002</v>
      </c>
      <c r="BN22">
        <v>32</v>
      </c>
      <c r="BO22" t="s">
        <v>3103</v>
      </c>
    </row>
    <row r="23" spans="1:67" x14ac:dyDescent="0.25">
      <c r="A23">
        <v>22</v>
      </c>
      <c r="B23" t="s">
        <v>818</v>
      </c>
      <c r="L23">
        <v>5</v>
      </c>
      <c r="M23" t="s">
        <v>877</v>
      </c>
      <c r="P23">
        <v>7</v>
      </c>
      <c r="Q23" t="s">
        <v>924</v>
      </c>
      <c r="R23">
        <v>8</v>
      </c>
      <c r="S23" t="s">
        <v>1041</v>
      </c>
      <c r="V23">
        <v>10</v>
      </c>
      <c r="W23" t="s">
        <v>1113</v>
      </c>
      <c r="X23">
        <v>11</v>
      </c>
      <c r="Y23" t="s">
        <v>879</v>
      </c>
      <c r="Z23">
        <v>12</v>
      </c>
      <c r="AA23" t="s">
        <v>1193</v>
      </c>
      <c r="AB23">
        <v>13</v>
      </c>
      <c r="AC23" t="s">
        <v>939</v>
      </c>
      <c r="AD23">
        <v>14</v>
      </c>
      <c r="AE23" t="s">
        <v>1356</v>
      </c>
      <c r="AF23">
        <v>15</v>
      </c>
      <c r="AG23" t="s">
        <v>1475</v>
      </c>
      <c r="AH23">
        <v>16</v>
      </c>
      <c r="AI23" t="s">
        <v>1592</v>
      </c>
      <c r="AJ23">
        <v>17</v>
      </c>
      <c r="AK23" t="s">
        <v>1695</v>
      </c>
      <c r="AN23">
        <v>19</v>
      </c>
      <c r="AO23" t="s">
        <v>1741</v>
      </c>
      <c r="AP23">
        <v>20</v>
      </c>
      <c r="AQ23" t="s">
        <v>1787</v>
      </c>
      <c r="AR23">
        <v>21</v>
      </c>
      <c r="AS23" t="s">
        <v>2353</v>
      </c>
      <c r="AX23">
        <v>24</v>
      </c>
      <c r="AY23" t="s">
        <v>2579</v>
      </c>
      <c r="BB23">
        <v>26</v>
      </c>
      <c r="BC23" t="s">
        <v>2648</v>
      </c>
      <c r="BF23">
        <v>28</v>
      </c>
      <c r="BG23" t="s">
        <v>2720</v>
      </c>
      <c r="BH23">
        <v>29</v>
      </c>
      <c r="BI23" t="s">
        <v>1620</v>
      </c>
      <c r="BJ23">
        <v>30</v>
      </c>
      <c r="BK23" t="s">
        <v>2806</v>
      </c>
      <c r="BL23">
        <v>31</v>
      </c>
      <c r="BM23" t="s">
        <v>3003</v>
      </c>
      <c r="BN23">
        <v>32</v>
      </c>
      <c r="BO23" t="s">
        <v>3104</v>
      </c>
    </row>
    <row r="24" spans="1:67" x14ac:dyDescent="0.25">
      <c r="A24">
        <v>23</v>
      </c>
      <c r="B24" t="s">
        <v>819</v>
      </c>
      <c r="L24">
        <v>5</v>
      </c>
      <c r="M24" t="s">
        <v>878</v>
      </c>
      <c r="P24">
        <v>7</v>
      </c>
      <c r="Q24" t="s">
        <v>925</v>
      </c>
      <c r="R24">
        <v>8</v>
      </c>
      <c r="S24" t="s">
        <v>1042</v>
      </c>
      <c r="V24">
        <v>10</v>
      </c>
      <c r="W24" t="s">
        <v>1114</v>
      </c>
      <c r="X24">
        <v>11</v>
      </c>
      <c r="Y24" t="s">
        <v>1150</v>
      </c>
      <c r="Z24">
        <v>12</v>
      </c>
      <c r="AA24" t="s">
        <v>1194</v>
      </c>
      <c r="AB24">
        <v>13</v>
      </c>
      <c r="AC24" t="s">
        <v>1274</v>
      </c>
      <c r="AD24">
        <v>14</v>
      </c>
      <c r="AE24" t="s">
        <v>1357</v>
      </c>
      <c r="AF24">
        <v>15</v>
      </c>
      <c r="AG24" t="s">
        <v>1476</v>
      </c>
      <c r="AH24">
        <v>16</v>
      </c>
      <c r="AI24" t="s">
        <v>1593</v>
      </c>
      <c r="AJ24">
        <v>17</v>
      </c>
      <c r="AK24" t="s">
        <v>1696</v>
      </c>
      <c r="AN24">
        <v>19</v>
      </c>
      <c r="AO24" t="s">
        <v>1742</v>
      </c>
      <c r="AP24">
        <v>20</v>
      </c>
      <c r="AQ24" t="s">
        <v>1788</v>
      </c>
      <c r="AR24">
        <v>21</v>
      </c>
      <c r="AS24" t="s">
        <v>2354</v>
      </c>
      <c r="AX24">
        <v>24</v>
      </c>
      <c r="AY24" t="s">
        <v>2580</v>
      </c>
      <c r="BB24">
        <v>26</v>
      </c>
      <c r="BC24" t="s">
        <v>2649</v>
      </c>
      <c r="BF24">
        <v>28</v>
      </c>
      <c r="BG24" t="s">
        <v>874</v>
      </c>
      <c r="BH24">
        <v>29</v>
      </c>
      <c r="BI24" t="s">
        <v>2755</v>
      </c>
      <c r="BJ24">
        <v>30</v>
      </c>
      <c r="BK24" t="s">
        <v>2807</v>
      </c>
      <c r="BL24">
        <v>31</v>
      </c>
      <c r="BM24" t="s">
        <v>3004</v>
      </c>
      <c r="BN24">
        <v>32</v>
      </c>
      <c r="BO24" t="s">
        <v>3105</v>
      </c>
    </row>
    <row r="25" spans="1:67" x14ac:dyDescent="0.25">
      <c r="A25">
        <v>24</v>
      </c>
      <c r="B25" t="s">
        <v>820</v>
      </c>
      <c r="L25">
        <v>5</v>
      </c>
      <c r="M25" t="s">
        <v>879</v>
      </c>
      <c r="P25">
        <v>7</v>
      </c>
      <c r="Q25" t="s">
        <v>926</v>
      </c>
      <c r="R25">
        <v>8</v>
      </c>
      <c r="S25" t="s">
        <v>1043</v>
      </c>
      <c r="V25">
        <v>10</v>
      </c>
      <c r="W25" t="s">
        <v>1115</v>
      </c>
      <c r="X25">
        <v>11</v>
      </c>
      <c r="Y25" t="s">
        <v>1116</v>
      </c>
      <c r="Z25">
        <v>12</v>
      </c>
      <c r="AA25" t="s">
        <v>1195</v>
      </c>
      <c r="AB25">
        <v>13</v>
      </c>
      <c r="AC25" t="s">
        <v>868</v>
      </c>
      <c r="AD25">
        <v>14</v>
      </c>
      <c r="AE25" t="s">
        <v>1358</v>
      </c>
      <c r="AF25">
        <v>15</v>
      </c>
      <c r="AG25" t="s">
        <v>1477</v>
      </c>
      <c r="AH25">
        <v>16</v>
      </c>
      <c r="AI25" t="s">
        <v>1594</v>
      </c>
      <c r="AJ25">
        <v>17</v>
      </c>
      <c r="AK25" t="s">
        <v>1697</v>
      </c>
      <c r="AN25">
        <v>19</v>
      </c>
      <c r="AO25" t="s">
        <v>1743</v>
      </c>
      <c r="AP25">
        <v>20</v>
      </c>
      <c r="AQ25" t="s">
        <v>1789</v>
      </c>
      <c r="AR25">
        <v>21</v>
      </c>
      <c r="AS25" t="s">
        <v>2355</v>
      </c>
      <c r="AX25">
        <v>24</v>
      </c>
      <c r="AY25" t="s">
        <v>2581</v>
      </c>
      <c r="BB25">
        <v>26</v>
      </c>
      <c r="BC25" t="s">
        <v>2650</v>
      </c>
      <c r="BF25">
        <v>28</v>
      </c>
      <c r="BG25" t="s">
        <v>2721</v>
      </c>
      <c r="BH25">
        <v>29</v>
      </c>
      <c r="BI25" t="s">
        <v>2756</v>
      </c>
      <c r="BJ25">
        <v>30</v>
      </c>
      <c r="BK25" t="s">
        <v>2808</v>
      </c>
      <c r="BL25">
        <v>31</v>
      </c>
      <c r="BM25" t="s">
        <v>3005</v>
      </c>
      <c r="BN25">
        <v>32</v>
      </c>
      <c r="BO25" t="s">
        <v>3106</v>
      </c>
    </row>
    <row r="26" spans="1:67" x14ac:dyDescent="0.25">
      <c r="A26">
        <v>25</v>
      </c>
      <c r="B26" t="s">
        <v>821</v>
      </c>
      <c r="L26">
        <v>5</v>
      </c>
      <c r="M26" t="s">
        <v>880</v>
      </c>
      <c r="P26">
        <v>7</v>
      </c>
      <c r="Q26" t="s">
        <v>927</v>
      </c>
      <c r="R26">
        <v>8</v>
      </c>
      <c r="S26" t="s">
        <v>1044</v>
      </c>
      <c r="V26">
        <v>10</v>
      </c>
      <c r="W26" t="s">
        <v>1116</v>
      </c>
      <c r="X26">
        <v>11</v>
      </c>
      <c r="Y26" t="s">
        <v>1151</v>
      </c>
      <c r="Z26">
        <v>12</v>
      </c>
      <c r="AA26" t="s">
        <v>1196</v>
      </c>
      <c r="AB26">
        <v>13</v>
      </c>
      <c r="AC26" t="s">
        <v>1275</v>
      </c>
      <c r="AD26">
        <v>14</v>
      </c>
      <c r="AE26" t="s">
        <v>1193</v>
      </c>
      <c r="AF26">
        <v>15</v>
      </c>
      <c r="AG26" t="s">
        <v>1478</v>
      </c>
      <c r="AH26">
        <v>16</v>
      </c>
      <c r="AI26" t="s">
        <v>1595</v>
      </c>
      <c r="AJ26">
        <v>17</v>
      </c>
      <c r="AK26" t="s">
        <v>1698</v>
      </c>
      <c r="AN26">
        <v>19</v>
      </c>
      <c r="AO26" t="s">
        <v>1047</v>
      </c>
      <c r="AP26">
        <v>20</v>
      </c>
      <c r="AQ26" t="s">
        <v>1790</v>
      </c>
      <c r="AR26">
        <v>21</v>
      </c>
      <c r="AS26" t="s">
        <v>2356</v>
      </c>
      <c r="AX26">
        <v>24</v>
      </c>
      <c r="AY26" t="s">
        <v>2582</v>
      </c>
      <c r="BB26">
        <v>26</v>
      </c>
      <c r="BC26" t="s">
        <v>2651</v>
      </c>
      <c r="BF26">
        <v>28</v>
      </c>
      <c r="BG26" t="s">
        <v>2722</v>
      </c>
      <c r="BH26">
        <v>29</v>
      </c>
      <c r="BI26" t="s">
        <v>2757</v>
      </c>
      <c r="BJ26">
        <v>30</v>
      </c>
      <c r="BK26" t="s">
        <v>2809</v>
      </c>
      <c r="BL26">
        <v>31</v>
      </c>
      <c r="BM26" t="s">
        <v>3006</v>
      </c>
      <c r="BN26">
        <v>32</v>
      </c>
      <c r="BO26" t="s">
        <v>847</v>
      </c>
    </row>
    <row r="27" spans="1:67" x14ac:dyDescent="0.25">
      <c r="A27">
        <v>26</v>
      </c>
      <c r="B27" t="s">
        <v>822</v>
      </c>
      <c r="L27">
        <v>5</v>
      </c>
      <c r="M27" t="s">
        <v>881</v>
      </c>
      <c r="P27">
        <v>7</v>
      </c>
      <c r="Q27" t="s">
        <v>928</v>
      </c>
      <c r="R27">
        <v>8</v>
      </c>
      <c r="S27" t="s">
        <v>1045</v>
      </c>
      <c r="V27">
        <v>10</v>
      </c>
      <c r="W27" t="s">
        <v>1117</v>
      </c>
      <c r="X27">
        <v>11</v>
      </c>
      <c r="Y27" t="s">
        <v>1152</v>
      </c>
      <c r="Z27">
        <v>12</v>
      </c>
      <c r="AA27" t="s">
        <v>1197</v>
      </c>
      <c r="AB27">
        <v>13</v>
      </c>
      <c r="AC27" t="s">
        <v>1276</v>
      </c>
      <c r="AD27">
        <v>14</v>
      </c>
      <c r="AE27" t="s">
        <v>1359</v>
      </c>
      <c r="AF27">
        <v>15</v>
      </c>
      <c r="AG27" t="s">
        <v>1479</v>
      </c>
      <c r="AH27">
        <v>16</v>
      </c>
      <c r="AI27" t="s">
        <v>1596</v>
      </c>
      <c r="AJ27">
        <v>17</v>
      </c>
      <c r="AK27" t="s">
        <v>1699</v>
      </c>
      <c r="AN27">
        <v>19</v>
      </c>
      <c r="AO27" t="s">
        <v>809</v>
      </c>
      <c r="AP27">
        <v>20</v>
      </c>
      <c r="AQ27" t="s">
        <v>1791</v>
      </c>
      <c r="AR27">
        <v>21</v>
      </c>
      <c r="AS27" t="s">
        <v>2357</v>
      </c>
      <c r="AX27">
        <v>24</v>
      </c>
      <c r="AY27" t="s">
        <v>985</v>
      </c>
      <c r="BB27">
        <v>26</v>
      </c>
      <c r="BC27" t="s">
        <v>2652</v>
      </c>
      <c r="BF27">
        <v>28</v>
      </c>
      <c r="BG27" t="s">
        <v>2723</v>
      </c>
      <c r="BH27">
        <v>29</v>
      </c>
      <c r="BI27" t="s">
        <v>2758</v>
      </c>
      <c r="BJ27">
        <v>30</v>
      </c>
      <c r="BK27" t="s">
        <v>1084</v>
      </c>
      <c r="BL27">
        <v>31</v>
      </c>
      <c r="BM27" t="s">
        <v>3007</v>
      </c>
      <c r="BN27">
        <v>32</v>
      </c>
      <c r="BO27" t="s">
        <v>3107</v>
      </c>
    </row>
    <row r="28" spans="1:67" x14ac:dyDescent="0.25">
      <c r="A28">
        <v>27</v>
      </c>
      <c r="B28" t="s">
        <v>823</v>
      </c>
      <c r="L28">
        <v>5</v>
      </c>
      <c r="M28" t="s">
        <v>882</v>
      </c>
      <c r="P28">
        <v>7</v>
      </c>
      <c r="Q28" t="s">
        <v>929</v>
      </c>
      <c r="R28">
        <v>8</v>
      </c>
      <c r="S28" t="s">
        <v>1046</v>
      </c>
      <c r="V28">
        <v>10</v>
      </c>
      <c r="W28" t="s">
        <v>1118</v>
      </c>
      <c r="X28">
        <v>11</v>
      </c>
      <c r="Y28" t="s">
        <v>1153</v>
      </c>
      <c r="Z28">
        <v>12</v>
      </c>
      <c r="AA28" t="s">
        <v>1198</v>
      </c>
      <c r="AB28">
        <v>13</v>
      </c>
      <c r="AC28" t="s">
        <v>1277</v>
      </c>
      <c r="AD28">
        <v>14</v>
      </c>
      <c r="AE28" t="s">
        <v>1360</v>
      </c>
      <c r="AF28">
        <v>15</v>
      </c>
      <c r="AG28" t="s">
        <v>1480</v>
      </c>
      <c r="AH28">
        <v>16</v>
      </c>
      <c r="AI28" t="s">
        <v>1597</v>
      </c>
      <c r="AJ28">
        <v>17</v>
      </c>
      <c r="AK28" t="s">
        <v>1700</v>
      </c>
      <c r="AN28">
        <v>19</v>
      </c>
      <c r="AO28" t="s">
        <v>1744</v>
      </c>
      <c r="AP28">
        <v>20</v>
      </c>
      <c r="AQ28" t="s">
        <v>1792</v>
      </c>
      <c r="AR28">
        <v>21</v>
      </c>
      <c r="AS28" t="s">
        <v>2358</v>
      </c>
      <c r="AX28">
        <v>24</v>
      </c>
      <c r="AY28" t="s">
        <v>2583</v>
      </c>
      <c r="BB28">
        <v>26</v>
      </c>
      <c r="BC28" t="s">
        <v>2653</v>
      </c>
      <c r="BF28">
        <v>28</v>
      </c>
      <c r="BG28" t="s">
        <v>2724</v>
      </c>
      <c r="BH28">
        <v>29</v>
      </c>
      <c r="BI28" t="s">
        <v>2759</v>
      </c>
      <c r="BJ28">
        <v>30</v>
      </c>
      <c r="BK28" t="s">
        <v>2810</v>
      </c>
      <c r="BL28">
        <v>31</v>
      </c>
      <c r="BM28" t="s">
        <v>3008</v>
      </c>
      <c r="BN28">
        <v>32</v>
      </c>
      <c r="BO28" t="s">
        <v>3108</v>
      </c>
    </row>
    <row r="29" spans="1:67" x14ac:dyDescent="0.25">
      <c r="A29">
        <v>28</v>
      </c>
      <c r="B29" t="s">
        <v>824</v>
      </c>
      <c r="L29">
        <v>5</v>
      </c>
      <c r="M29" t="s">
        <v>883</v>
      </c>
      <c r="P29">
        <v>7</v>
      </c>
      <c r="Q29" t="s">
        <v>930</v>
      </c>
      <c r="R29">
        <v>8</v>
      </c>
      <c r="S29" t="s">
        <v>1047</v>
      </c>
      <c r="V29">
        <v>10</v>
      </c>
      <c r="W29" t="s">
        <v>1119</v>
      </c>
      <c r="X29">
        <v>11</v>
      </c>
      <c r="Y29" t="s">
        <v>1154</v>
      </c>
      <c r="Z29">
        <v>12</v>
      </c>
      <c r="AA29" t="s">
        <v>1199</v>
      </c>
      <c r="AB29">
        <v>13</v>
      </c>
      <c r="AC29" t="s">
        <v>1278</v>
      </c>
      <c r="AD29">
        <v>14</v>
      </c>
      <c r="AE29" t="s">
        <v>1361</v>
      </c>
      <c r="AF29">
        <v>15</v>
      </c>
      <c r="AG29" t="s">
        <v>1481</v>
      </c>
      <c r="AH29">
        <v>16</v>
      </c>
      <c r="AI29" t="s">
        <v>1598</v>
      </c>
      <c r="AJ29">
        <v>17</v>
      </c>
      <c r="AK29" t="s">
        <v>1701</v>
      </c>
      <c r="AN29">
        <v>19</v>
      </c>
      <c r="AO29" t="s">
        <v>1745</v>
      </c>
      <c r="AP29">
        <v>20</v>
      </c>
      <c r="AQ29" t="s">
        <v>1793</v>
      </c>
      <c r="AR29">
        <v>21</v>
      </c>
      <c r="AS29" t="s">
        <v>2359</v>
      </c>
      <c r="AX29">
        <v>24</v>
      </c>
      <c r="AY29" t="s">
        <v>2584</v>
      </c>
      <c r="BB29">
        <v>26</v>
      </c>
      <c r="BC29" t="s">
        <v>2654</v>
      </c>
      <c r="BF29">
        <v>28</v>
      </c>
      <c r="BG29" t="s">
        <v>2725</v>
      </c>
      <c r="BH29">
        <v>29</v>
      </c>
      <c r="BI29" t="s">
        <v>2760</v>
      </c>
      <c r="BJ29">
        <v>30</v>
      </c>
      <c r="BK29" t="s">
        <v>2811</v>
      </c>
      <c r="BL29">
        <v>31</v>
      </c>
      <c r="BM29" t="s">
        <v>3009</v>
      </c>
      <c r="BN29">
        <v>32</v>
      </c>
      <c r="BO29" t="s">
        <v>1508</v>
      </c>
    </row>
    <row r="30" spans="1:67" x14ac:dyDescent="0.25">
      <c r="A30">
        <v>29</v>
      </c>
      <c r="B30" t="s">
        <v>825</v>
      </c>
      <c r="L30">
        <v>5</v>
      </c>
      <c r="M30" t="s">
        <v>884</v>
      </c>
      <c r="P30">
        <v>7</v>
      </c>
      <c r="Q30" t="s">
        <v>931</v>
      </c>
      <c r="R30">
        <v>8</v>
      </c>
      <c r="S30" t="s">
        <v>1048</v>
      </c>
      <c r="V30">
        <v>10</v>
      </c>
      <c r="W30" t="s">
        <v>1120</v>
      </c>
      <c r="X30">
        <v>11</v>
      </c>
      <c r="Y30" t="s">
        <v>1155</v>
      </c>
      <c r="Z30">
        <v>12</v>
      </c>
      <c r="AA30" t="s">
        <v>1200</v>
      </c>
      <c r="AB30">
        <v>13</v>
      </c>
      <c r="AC30" t="s">
        <v>1279</v>
      </c>
      <c r="AD30">
        <v>14</v>
      </c>
      <c r="AE30" t="s">
        <v>1362</v>
      </c>
      <c r="AF30">
        <v>15</v>
      </c>
      <c r="AG30" t="s">
        <v>1482</v>
      </c>
      <c r="AH30">
        <v>16</v>
      </c>
      <c r="AI30" t="s">
        <v>1599</v>
      </c>
      <c r="AJ30">
        <v>17</v>
      </c>
      <c r="AK30" t="s">
        <v>1702</v>
      </c>
      <c r="AN30">
        <v>19</v>
      </c>
      <c r="AO30" t="s">
        <v>1746</v>
      </c>
      <c r="AP30">
        <v>20</v>
      </c>
      <c r="AQ30" t="s">
        <v>1794</v>
      </c>
      <c r="AR30">
        <v>21</v>
      </c>
      <c r="AS30" t="s">
        <v>2360</v>
      </c>
      <c r="AX30">
        <v>24</v>
      </c>
      <c r="AY30" t="s">
        <v>2585</v>
      </c>
      <c r="BB30">
        <v>26</v>
      </c>
      <c r="BC30" t="s">
        <v>2655</v>
      </c>
      <c r="BF30">
        <v>28</v>
      </c>
      <c r="BG30" t="s">
        <v>2726</v>
      </c>
      <c r="BH30">
        <v>29</v>
      </c>
      <c r="BI30" t="s">
        <v>2761</v>
      </c>
      <c r="BJ30">
        <v>30</v>
      </c>
      <c r="BK30" t="s">
        <v>2812</v>
      </c>
      <c r="BL30">
        <v>31</v>
      </c>
      <c r="BM30" t="s">
        <v>3010</v>
      </c>
      <c r="BN30">
        <v>32</v>
      </c>
      <c r="BO30" t="s">
        <v>3109</v>
      </c>
    </row>
    <row r="31" spans="1:67" x14ac:dyDescent="0.25">
      <c r="A31">
        <v>30</v>
      </c>
      <c r="B31" t="s">
        <v>826</v>
      </c>
      <c r="L31">
        <v>5</v>
      </c>
      <c r="M31" t="s">
        <v>885</v>
      </c>
      <c r="P31">
        <v>7</v>
      </c>
      <c r="Q31" t="s">
        <v>932</v>
      </c>
      <c r="R31">
        <v>8</v>
      </c>
      <c r="S31" t="s">
        <v>1049</v>
      </c>
      <c r="V31">
        <v>10</v>
      </c>
      <c r="W31" t="s">
        <v>1121</v>
      </c>
      <c r="X31">
        <v>11</v>
      </c>
      <c r="Y31" t="s">
        <v>1156</v>
      </c>
      <c r="Z31">
        <v>12</v>
      </c>
      <c r="AA31" t="s">
        <v>1201</v>
      </c>
      <c r="AB31">
        <v>13</v>
      </c>
      <c r="AC31" t="s">
        <v>1280</v>
      </c>
      <c r="AD31">
        <v>14</v>
      </c>
      <c r="AE31" t="s">
        <v>1363</v>
      </c>
      <c r="AF31">
        <v>15</v>
      </c>
      <c r="AG31" t="s">
        <v>1483</v>
      </c>
      <c r="AH31">
        <v>16</v>
      </c>
      <c r="AI31" t="s">
        <v>1600</v>
      </c>
      <c r="AJ31">
        <v>17</v>
      </c>
      <c r="AK31" t="s">
        <v>1703</v>
      </c>
      <c r="AN31">
        <v>19</v>
      </c>
      <c r="AO31" t="s">
        <v>872</v>
      </c>
      <c r="AP31">
        <v>20</v>
      </c>
      <c r="AQ31" t="s">
        <v>1795</v>
      </c>
      <c r="AR31">
        <v>21</v>
      </c>
      <c r="AS31" t="s">
        <v>2361</v>
      </c>
      <c r="AX31">
        <v>24</v>
      </c>
      <c r="AY31" t="s">
        <v>2586</v>
      </c>
      <c r="BB31">
        <v>26</v>
      </c>
      <c r="BC31" t="s">
        <v>2656</v>
      </c>
      <c r="BF31">
        <v>28</v>
      </c>
      <c r="BG31" t="s">
        <v>879</v>
      </c>
      <c r="BH31">
        <v>29</v>
      </c>
      <c r="BI31" t="s">
        <v>2762</v>
      </c>
      <c r="BJ31">
        <v>30</v>
      </c>
      <c r="BK31" t="s">
        <v>2813</v>
      </c>
      <c r="BL31">
        <v>31</v>
      </c>
      <c r="BM31" t="s">
        <v>3011</v>
      </c>
      <c r="BN31">
        <v>32</v>
      </c>
      <c r="BO31" t="s">
        <v>3110</v>
      </c>
    </row>
    <row r="32" spans="1:67" x14ac:dyDescent="0.25">
      <c r="A32">
        <v>31</v>
      </c>
      <c r="B32" t="s">
        <v>827</v>
      </c>
      <c r="L32">
        <v>5</v>
      </c>
      <c r="M32" t="s">
        <v>886</v>
      </c>
      <c r="P32">
        <v>7</v>
      </c>
      <c r="Q32" t="s">
        <v>933</v>
      </c>
      <c r="R32">
        <v>8</v>
      </c>
      <c r="S32" t="s">
        <v>808</v>
      </c>
      <c r="V32">
        <v>10</v>
      </c>
      <c r="W32" t="s">
        <v>1122</v>
      </c>
      <c r="X32">
        <v>11</v>
      </c>
      <c r="Y32" t="s">
        <v>1157</v>
      </c>
      <c r="Z32">
        <v>12</v>
      </c>
      <c r="AA32" t="s">
        <v>1202</v>
      </c>
      <c r="AB32">
        <v>13</v>
      </c>
      <c r="AC32" t="s">
        <v>1281</v>
      </c>
      <c r="AD32">
        <v>14</v>
      </c>
      <c r="AE32" t="s">
        <v>1364</v>
      </c>
      <c r="AF32">
        <v>15</v>
      </c>
      <c r="AG32" t="s">
        <v>1484</v>
      </c>
      <c r="AH32">
        <v>16</v>
      </c>
      <c r="AI32" t="s">
        <v>1601</v>
      </c>
      <c r="AJ32">
        <v>17</v>
      </c>
      <c r="AK32" t="s">
        <v>1704</v>
      </c>
      <c r="AN32">
        <v>19</v>
      </c>
      <c r="AO32" t="s">
        <v>1747</v>
      </c>
      <c r="AP32">
        <v>20</v>
      </c>
      <c r="AQ32" t="s">
        <v>1796</v>
      </c>
      <c r="AR32">
        <v>21</v>
      </c>
      <c r="AS32" t="s">
        <v>2362</v>
      </c>
      <c r="AX32">
        <v>24</v>
      </c>
      <c r="AY32" t="s">
        <v>820</v>
      </c>
      <c r="BB32">
        <v>26</v>
      </c>
      <c r="BC32" t="s">
        <v>2657</v>
      </c>
      <c r="BF32">
        <v>28</v>
      </c>
      <c r="BG32" t="s">
        <v>2727</v>
      </c>
      <c r="BH32">
        <v>29</v>
      </c>
      <c r="BI32" t="s">
        <v>2763</v>
      </c>
      <c r="BJ32">
        <v>30</v>
      </c>
      <c r="BK32" t="s">
        <v>2814</v>
      </c>
      <c r="BL32">
        <v>31</v>
      </c>
      <c r="BM32" t="s">
        <v>3012</v>
      </c>
      <c r="BN32">
        <v>32</v>
      </c>
      <c r="BO32" t="s">
        <v>3111</v>
      </c>
    </row>
    <row r="33" spans="1:67" x14ac:dyDescent="0.25">
      <c r="A33">
        <v>32</v>
      </c>
      <c r="B33" t="s">
        <v>828</v>
      </c>
      <c r="L33">
        <v>5</v>
      </c>
      <c r="M33" t="s">
        <v>887</v>
      </c>
      <c r="P33">
        <v>7</v>
      </c>
      <c r="Q33" t="s">
        <v>934</v>
      </c>
      <c r="R33">
        <v>8</v>
      </c>
      <c r="S33" t="s">
        <v>1050</v>
      </c>
      <c r="V33">
        <v>10</v>
      </c>
      <c r="W33" t="s">
        <v>1123</v>
      </c>
      <c r="X33">
        <v>11</v>
      </c>
      <c r="Y33" t="s">
        <v>1158</v>
      </c>
      <c r="Z33">
        <v>12</v>
      </c>
      <c r="AA33" t="s">
        <v>1203</v>
      </c>
      <c r="AB33">
        <v>13</v>
      </c>
      <c r="AC33" t="s">
        <v>1282</v>
      </c>
      <c r="AD33">
        <v>14</v>
      </c>
      <c r="AE33" t="s">
        <v>1365</v>
      </c>
      <c r="AF33">
        <v>15</v>
      </c>
      <c r="AG33" t="s">
        <v>1485</v>
      </c>
      <c r="AH33">
        <v>16</v>
      </c>
      <c r="AI33" t="s">
        <v>1602</v>
      </c>
      <c r="AJ33">
        <v>17</v>
      </c>
      <c r="AK33" t="s">
        <v>1705</v>
      </c>
      <c r="AN33">
        <v>19</v>
      </c>
      <c r="AO33" t="s">
        <v>1748</v>
      </c>
      <c r="AP33">
        <v>20</v>
      </c>
      <c r="AQ33" t="s">
        <v>1797</v>
      </c>
      <c r="AR33">
        <v>21</v>
      </c>
      <c r="AS33" t="s">
        <v>2363</v>
      </c>
      <c r="AX33">
        <v>24</v>
      </c>
      <c r="AY33" t="s">
        <v>2587</v>
      </c>
      <c r="BB33">
        <v>26</v>
      </c>
      <c r="BC33" t="s">
        <v>2658</v>
      </c>
      <c r="BF33">
        <v>28</v>
      </c>
      <c r="BG33" t="s">
        <v>2728</v>
      </c>
      <c r="BH33">
        <v>29</v>
      </c>
      <c r="BI33" t="s">
        <v>2764</v>
      </c>
      <c r="BJ33">
        <v>30</v>
      </c>
      <c r="BK33" t="s">
        <v>2815</v>
      </c>
      <c r="BL33">
        <v>31</v>
      </c>
      <c r="BM33" t="s">
        <v>3013</v>
      </c>
      <c r="BN33">
        <v>32</v>
      </c>
      <c r="BO33" t="s">
        <v>3112</v>
      </c>
    </row>
    <row r="34" spans="1:67" x14ac:dyDescent="0.25">
      <c r="L34">
        <v>5</v>
      </c>
      <c r="M34" t="s">
        <v>888</v>
      </c>
      <c r="P34">
        <v>7</v>
      </c>
      <c r="Q34" t="s">
        <v>935</v>
      </c>
      <c r="R34">
        <v>8</v>
      </c>
      <c r="S34" t="s">
        <v>1051</v>
      </c>
      <c r="V34">
        <v>10</v>
      </c>
      <c r="W34" t="s">
        <v>1124</v>
      </c>
      <c r="X34">
        <v>11</v>
      </c>
      <c r="Y34" t="s">
        <v>1159</v>
      </c>
      <c r="Z34">
        <v>12</v>
      </c>
      <c r="AA34" t="s">
        <v>1204</v>
      </c>
      <c r="AB34">
        <v>13</v>
      </c>
      <c r="AC34" t="s">
        <v>1283</v>
      </c>
      <c r="AD34">
        <v>14</v>
      </c>
      <c r="AE34" t="s">
        <v>1272</v>
      </c>
      <c r="AF34">
        <v>15</v>
      </c>
      <c r="AG34" t="s">
        <v>1486</v>
      </c>
      <c r="AH34">
        <v>16</v>
      </c>
      <c r="AI34" t="s">
        <v>1603</v>
      </c>
      <c r="AJ34">
        <v>17</v>
      </c>
      <c r="AK34" t="s">
        <v>1706</v>
      </c>
      <c r="AN34">
        <v>19</v>
      </c>
      <c r="AO34" t="s">
        <v>1749</v>
      </c>
      <c r="AP34">
        <v>20</v>
      </c>
      <c r="AQ34" t="s">
        <v>1798</v>
      </c>
      <c r="AR34">
        <v>21</v>
      </c>
      <c r="AS34" t="s">
        <v>2364</v>
      </c>
      <c r="AX34">
        <v>24</v>
      </c>
      <c r="AY34" t="s">
        <v>2588</v>
      </c>
      <c r="BB34">
        <v>26</v>
      </c>
      <c r="BC34" t="s">
        <v>2659</v>
      </c>
      <c r="BF34">
        <v>28</v>
      </c>
      <c r="BG34" t="s">
        <v>2729</v>
      </c>
      <c r="BH34">
        <v>29</v>
      </c>
      <c r="BI34" t="s">
        <v>2765</v>
      </c>
      <c r="BJ34">
        <v>30</v>
      </c>
      <c r="BK34" t="s">
        <v>2816</v>
      </c>
      <c r="BL34">
        <v>31</v>
      </c>
      <c r="BM34" t="s">
        <v>3014</v>
      </c>
      <c r="BN34">
        <v>32</v>
      </c>
      <c r="BO34" t="s">
        <v>813</v>
      </c>
    </row>
    <row r="35" spans="1:67" x14ac:dyDescent="0.25">
      <c r="L35">
        <v>5</v>
      </c>
      <c r="M35" t="s">
        <v>889</v>
      </c>
      <c r="P35">
        <v>7</v>
      </c>
      <c r="Q35" t="s">
        <v>936</v>
      </c>
      <c r="R35">
        <v>8</v>
      </c>
      <c r="S35" t="s">
        <v>1052</v>
      </c>
      <c r="V35">
        <v>10</v>
      </c>
      <c r="W35" t="s">
        <v>1125</v>
      </c>
      <c r="X35">
        <v>11</v>
      </c>
      <c r="Y35" t="s">
        <v>1160</v>
      </c>
      <c r="Z35">
        <v>12</v>
      </c>
      <c r="AA35" t="s">
        <v>1205</v>
      </c>
      <c r="AB35">
        <v>13</v>
      </c>
      <c r="AC35" t="s">
        <v>1284</v>
      </c>
      <c r="AD35">
        <v>14</v>
      </c>
      <c r="AE35" t="s">
        <v>1366</v>
      </c>
      <c r="AF35">
        <v>15</v>
      </c>
      <c r="AG35" t="s">
        <v>1487</v>
      </c>
      <c r="AH35">
        <v>16</v>
      </c>
      <c r="AI35" t="s">
        <v>1604</v>
      </c>
      <c r="AJ35">
        <v>17</v>
      </c>
      <c r="AK35" t="s">
        <v>1570</v>
      </c>
      <c r="AN35">
        <v>19</v>
      </c>
      <c r="AO35" t="s">
        <v>1750</v>
      </c>
      <c r="AP35">
        <v>20</v>
      </c>
      <c r="AQ35" t="s">
        <v>1799</v>
      </c>
      <c r="AR35">
        <v>21</v>
      </c>
      <c r="AS35" t="s">
        <v>2365</v>
      </c>
      <c r="AX35">
        <v>24</v>
      </c>
      <c r="AY35" t="s">
        <v>2589</v>
      </c>
      <c r="BB35">
        <v>26</v>
      </c>
      <c r="BC35" t="s">
        <v>2660</v>
      </c>
      <c r="BF35">
        <v>28</v>
      </c>
      <c r="BG35" t="s">
        <v>2730</v>
      </c>
      <c r="BH35">
        <v>29</v>
      </c>
      <c r="BI35" t="s">
        <v>2766</v>
      </c>
      <c r="BJ35">
        <v>30</v>
      </c>
      <c r="BK35" t="s">
        <v>2817</v>
      </c>
      <c r="BL35">
        <v>31</v>
      </c>
      <c r="BM35" t="s">
        <v>3015</v>
      </c>
      <c r="BN35">
        <v>32</v>
      </c>
      <c r="BO35" t="s">
        <v>3113</v>
      </c>
    </row>
    <row r="36" spans="1:67" x14ac:dyDescent="0.25">
      <c r="L36">
        <v>5</v>
      </c>
      <c r="M36" t="s">
        <v>890</v>
      </c>
      <c r="P36">
        <v>7</v>
      </c>
      <c r="Q36" t="s">
        <v>937</v>
      </c>
      <c r="R36">
        <v>8</v>
      </c>
      <c r="S36" t="s">
        <v>1053</v>
      </c>
      <c r="V36">
        <v>10</v>
      </c>
      <c r="W36" t="s">
        <v>1126</v>
      </c>
      <c r="X36">
        <v>11</v>
      </c>
      <c r="Y36" t="s">
        <v>1161</v>
      </c>
      <c r="Z36">
        <v>12</v>
      </c>
      <c r="AA36" t="s">
        <v>1206</v>
      </c>
      <c r="AB36">
        <v>13</v>
      </c>
      <c r="AC36" t="s">
        <v>1285</v>
      </c>
      <c r="AD36">
        <v>14</v>
      </c>
      <c r="AE36" t="s">
        <v>1367</v>
      </c>
      <c r="AF36">
        <v>15</v>
      </c>
      <c r="AG36" t="s">
        <v>1488</v>
      </c>
      <c r="AH36">
        <v>16</v>
      </c>
      <c r="AI36" t="s">
        <v>1605</v>
      </c>
      <c r="AN36">
        <v>19</v>
      </c>
      <c r="AO36" t="s">
        <v>1751</v>
      </c>
      <c r="AP36">
        <v>20</v>
      </c>
      <c r="AQ36" t="s">
        <v>1800</v>
      </c>
      <c r="AR36">
        <v>21</v>
      </c>
      <c r="AS36" t="s">
        <v>1477</v>
      </c>
      <c r="AX36">
        <v>24</v>
      </c>
      <c r="AY36" t="s">
        <v>1161</v>
      </c>
      <c r="BB36">
        <v>26</v>
      </c>
      <c r="BC36" t="s">
        <v>2661</v>
      </c>
      <c r="BF36">
        <v>28</v>
      </c>
      <c r="BG36" t="s">
        <v>2731</v>
      </c>
      <c r="BH36">
        <v>29</v>
      </c>
      <c r="BI36" t="s">
        <v>2767</v>
      </c>
      <c r="BJ36">
        <v>30</v>
      </c>
      <c r="BK36" t="s">
        <v>2818</v>
      </c>
      <c r="BL36">
        <v>31</v>
      </c>
      <c r="BM36" t="s">
        <v>3016</v>
      </c>
      <c r="BN36">
        <v>32</v>
      </c>
      <c r="BO36" t="s">
        <v>3114</v>
      </c>
    </row>
    <row r="37" spans="1:67" x14ac:dyDescent="0.25">
      <c r="L37">
        <v>5</v>
      </c>
      <c r="M37" t="s">
        <v>891</v>
      </c>
      <c r="P37">
        <v>7</v>
      </c>
      <c r="Q37" t="s">
        <v>938</v>
      </c>
      <c r="R37">
        <v>8</v>
      </c>
      <c r="S37" t="s">
        <v>871</v>
      </c>
      <c r="V37">
        <v>10</v>
      </c>
      <c r="W37" t="s">
        <v>1127</v>
      </c>
      <c r="X37">
        <v>11</v>
      </c>
      <c r="Y37" t="s">
        <v>1162</v>
      </c>
      <c r="Z37">
        <v>12</v>
      </c>
      <c r="AA37" t="s">
        <v>1207</v>
      </c>
      <c r="AB37">
        <v>13</v>
      </c>
      <c r="AC37" t="s">
        <v>1286</v>
      </c>
      <c r="AD37">
        <v>14</v>
      </c>
      <c r="AE37" t="s">
        <v>1368</v>
      </c>
      <c r="AF37">
        <v>15</v>
      </c>
      <c r="AG37" t="s">
        <v>1489</v>
      </c>
      <c r="AH37">
        <v>16</v>
      </c>
      <c r="AI37" t="s">
        <v>809</v>
      </c>
      <c r="AN37">
        <v>19</v>
      </c>
      <c r="AO37" t="s">
        <v>1752</v>
      </c>
      <c r="AP37">
        <v>20</v>
      </c>
      <c r="AQ37" t="s">
        <v>1801</v>
      </c>
      <c r="AR37">
        <v>21</v>
      </c>
      <c r="AS37" t="s">
        <v>2366</v>
      </c>
      <c r="AX37">
        <v>24</v>
      </c>
      <c r="AY37" t="s">
        <v>2590</v>
      </c>
      <c r="BB37">
        <v>26</v>
      </c>
      <c r="BC37" t="s">
        <v>2662</v>
      </c>
      <c r="BF37">
        <v>28</v>
      </c>
      <c r="BG37" t="s">
        <v>991</v>
      </c>
      <c r="BH37">
        <v>29</v>
      </c>
      <c r="BI37" t="s">
        <v>2768</v>
      </c>
      <c r="BJ37">
        <v>30</v>
      </c>
      <c r="BK37" t="s">
        <v>2819</v>
      </c>
      <c r="BL37">
        <v>31</v>
      </c>
      <c r="BM37" t="s">
        <v>3017</v>
      </c>
      <c r="BN37">
        <v>32</v>
      </c>
      <c r="BO37" t="s">
        <v>3115</v>
      </c>
    </row>
    <row r="38" spans="1:67" x14ac:dyDescent="0.25">
      <c r="L38">
        <v>5</v>
      </c>
      <c r="M38" t="s">
        <v>892</v>
      </c>
      <c r="P38">
        <v>7</v>
      </c>
      <c r="Q38" t="s">
        <v>939</v>
      </c>
      <c r="R38">
        <v>8</v>
      </c>
      <c r="S38" t="s">
        <v>872</v>
      </c>
      <c r="V38">
        <v>10</v>
      </c>
      <c r="W38" t="s">
        <v>1128</v>
      </c>
      <c r="X38">
        <v>11</v>
      </c>
      <c r="Y38" t="s">
        <v>1163</v>
      </c>
      <c r="Z38">
        <v>12</v>
      </c>
      <c r="AA38" t="s">
        <v>1208</v>
      </c>
      <c r="AB38">
        <v>13</v>
      </c>
      <c r="AC38" t="s">
        <v>1287</v>
      </c>
      <c r="AD38">
        <v>14</v>
      </c>
      <c r="AE38" t="s">
        <v>1369</v>
      </c>
      <c r="AF38">
        <v>15</v>
      </c>
      <c r="AG38" t="s">
        <v>1100</v>
      </c>
      <c r="AH38">
        <v>16</v>
      </c>
      <c r="AI38" t="s">
        <v>1606</v>
      </c>
      <c r="AN38">
        <v>19</v>
      </c>
      <c r="AO38" t="s">
        <v>1508</v>
      </c>
      <c r="AP38">
        <v>20</v>
      </c>
      <c r="AQ38" t="s">
        <v>1802</v>
      </c>
      <c r="AR38">
        <v>21</v>
      </c>
      <c r="AS38" t="s">
        <v>2367</v>
      </c>
      <c r="AX38">
        <v>24</v>
      </c>
      <c r="AY38" t="s">
        <v>2591</v>
      </c>
      <c r="BB38">
        <v>26</v>
      </c>
      <c r="BC38" t="s">
        <v>2663</v>
      </c>
      <c r="BF38">
        <v>28</v>
      </c>
      <c r="BG38" t="s">
        <v>2056</v>
      </c>
      <c r="BH38">
        <v>29</v>
      </c>
      <c r="BI38" t="s">
        <v>2769</v>
      </c>
      <c r="BJ38">
        <v>30</v>
      </c>
      <c r="BK38" t="s">
        <v>2820</v>
      </c>
      <c r="BL38">
        <v>31</v>
      </c>
      <c r="BM38" t="s">
        <v>3018</v>
      </c>
      <c r="BN38">
        <v>32</v>
      </c>
      <c r="BO38" t="s">
        <v>3116</v>
      </c>
    </row>
    <row r="39" spans="1:67" x14ac:dyDescent="0.25">
      <c r="L39">
        <v>5</v>
      </c>
      <c r="M39" t="s">
        <v>893</v>
      </c>
      <c r="P39">
        <v>7</v>
      </c>
      <c r="Q39" t="s">
        <v>940</v>
      </c>
      <c r="R39">
        <v>8</v>
      </c>
      <c r="S39" t="s">
        <v>1054</v>
      </c>
      <c r="V39">
        <v>10</v>
      </c>
      <c r="W39" t="s">
        <v>1129</v>
      </c>
      <c r="X39">
        <v>11</v>
      </c>
      <c r="Y39" t="s">
        <v>1164</v>
      </c>
      <c r="Z39">
        <v>12</v>
      </c>
      <c r="AA39" t="s">
        <v>1209</v>
      </c>
      <c r="AB39">
        <v>13</v>
      </c>
      <c r="AC39" t="s">
        <v>1288</v>
      </c>
      <c r="AD39">
        <v>14</v>
      </c>
      <c r="AE39" t="s">
        <v>1370</v>
      </c>
      <c r="AF39">
        <v>15</v>
      </c>
      <c r="AG39" t="s">
        <v>1490</v>
      </c>
      <c r="AH39">
        <v>16</v>
      </c>
      <c r="AI39" t="s">
        <v>1607</v>
      </c>
      <c r="AN39">
        <v>19</v>
      </c>
      <c r="AO39" t="s">
        <v>1753</v>
      </c>
      <c r="AP39">
        <v>20</v>
      </c>
      <c r="AQ39" t="s">
        <v>1803</v>
      </c>
      <c r="AR39">
        <v>21</v>
      </c>
      <c r="AS39" t="s">
        <v>2368</v>
      </c>
      <c r="AX39">
        <v>24</v>
      </c>
      <c r="AY39" t="s">
        <v>2592</v>
      </c>
      <c r="BB39">
        <v>26</v>
      </c>
      <c r="BC39" t="s">
        <v>2664</v>
      </c>
      <c r="BF39">
        <v>28</v>
      </c>
      <c r="BG39" t="s">
        <v>2732</v>
      </c>
      <c r="BH39">
        <v>29</v>
      </c>
      <c r="BI39" t="s">
        <v>2770</v>
      </c>
      <c r="BJ39">
        <v>30</v>
      </c>
      <c r="BK39" t="s">
        <v>2821</v>
      </c>
      <c r="BL39">
        <v>31</v>
      </c>
      <c r="BM39" t="s">
        <v>3019</v>
      </c>
      <c r="BN39">
        <v>32</v>
      </c>
      <c r="BO39" t="s">
        <v>2907</v>
      </c>
    </row>
    <row r="40" spans="1:67" x14ac:dyDescent="0.25">
      <c r="L40">
        <v>5</v>
      </c>
      <c r="M40" t="s">
        <v>894</v>
      </c>
      <c r="P40">
        <v>7</v>
      </c>
      <c r="Q40" t="s">
        <v>941</v>
      </c>
      <c r="R40">
        <v>8</v>
      </c>
      <c r="S40" t="s">
        <v>1055</v>
      </c>
      <c r="V40">
        <v>10</v>
      </c>
      <c r="W40" t="s">
        <v>1130</v>
      </c>
      <c r="X40">
        <v>11</v>
      </c>
      <c r="Y40" t="s">
        <v>1165</v>
      </c>
      <c r="Z40">
        <v>12</v>
      </c>
      <c r="AA40" t="s">
        <v>1210</v>
      </c>
      <c r="AB40">
        <v>13</v>
      </c>
      <c r="AC40" t="s">
        <v>1289</v>
      </c>
      <c r="AD40">
        <v>14</v>
      </c>
      <c r="AE40" t="s">
        <v>1044</v>
      </c>
      <c r="AF40">
        <v>15</v>
      </c>
      <c r="AG40" t="s">
        <v>1491</v>
      </c>
      <c r="AH40">
        <v>16</v>
      </c>
      <c r="AI40" t="s">
        <v>1608</v>
      </c>
      <c r="AN40">
        <v>19</v>
      </c>
      <c r="AO40" t="s">
        <v>1754</v>
      </c>
      <c r="AP40">
        <v>20</v>
      </c>
      <c r="AQ40" t="s">
        <v>1804</v>
      </c>
      <c r="AR40">
        <v>21</v>
      </c>
      <c r="AS40" t="s">
        <v>2369</v>
      </c>
      <c r="AX40">
        <v>24</v>
      </c>
      <c r="AY40" t="s">
        <v>2593</v>
      </c>
      <c r="BB40">
        <v>26</v>
      </c>
      <c r="BC40" t="s">
        <v>1388</v>
      </c>
      <c r="BF40">
        <v>28</v>
      </c>
      <c r="BG40" t="s">
        <v>2733</v>
      </c>
      <c r="BH40">
        <v>29</v>
      </c>
      <c r="BI40" t="s">
        <v>2771</v>
      </c>
      <c r="BJ40">
        <v>30</v>
      </c>
      <c r="BK40" t="s">
        <v>2822</v>
      </c>
      <c r="BL40">
        <v>31</v>
      </c>
      <c r="BM40" t="s">
        <v>3020</v>
      </c>
      <c r="BN40">
        <v>32</v>
      </c>
      <c r="BO40" t="s">
        <v>3117</v>
      </c>
    </row>
    <row r="41" spans="1:67" x14ac:dyDescent="0.25">
      <c r="P41">
        <v>7</v>
      </c>
      <c r="Q41" t="s">
        <v>942</v>
      </c>
      <c r="R41">
        <v>8</v>
      </c>
      <c r="S41" t="s">
        <v>1056</v>
      </c>
      <c r="V41">
        <v>10</v>
      </c>
      <c r="W41" t="s">
        <v>1131</v>
      </c>
      <c r="X41">
        <v>11</v>
      </c>
      <c r="Y41" t="s">
        <v>1166</v>
      </c>
      <c r="Z41">
        <v>12</v>
      </c>
      <c r="AA41" t="s">
        <v>1211</v>
      </c>
      <c r="AB41">
        <v>13</v>
      </c>
      <c r="AC41" t="s">
        <v>1290</v>
      </c>
      <c r="AD41">
        <v>14</v>
      </c>
      <c r="AE41" t="s">
        <v>1371</v>
      </c>
      <c r="AF41">
        <v>15</v>
      </c>
      <c r="AG41" t="s">
        <v>1492</v>
      </c>
      <c r="AH41">
        <v>16</v>
      </c>
      <c r="AI41" t="s">
        <v>1609</v>
      </c>
      <c r="AN41">
        <v>19</v>
      </c>
      <c r="AO41" t="s">
        <v>1755</v>
      </c>
      <c r="AP41">
        <v>20</v>
      </c>
      <c r="AQ41" t="s">
        <v>1805</v>
      </c>
      <c r="AR41">
        <v>21</v>
      </c>
      <c r="AS41" t="s">
        <v>2370</v>
      </c>
      <c r="AX41">
        <v>24</v>
      </c>
      <c r="AY41" t="s">
        <v>2594</v>
      </c>
      <c r="BB41">
        <v>26</v>
      </c>
      <c r="BC41" t="s">
        <v>966</v>
      </c>
      <c r="BF41">
        <v>28</v>
      </c>
      <c r="BG41" t="s">
        <v>2734</v>
      </c>
      <c r="BH41">
        <v>29</v>
      </c>
      <c r="BI41" t="s">
        <v>2772</v>
      </c>
      <c r="BJ41">
        <v>30</v>
      </c>
      <c r="BK41" t="s">
        <v>2823</v>
      </c>
      <c r="BL41">
        <v>31</v>
      </c>
      <c r="BM41" t="s">
        <v>3021</v>
      </c>
      <c r="BN41">
        <v>32</v>
      </c>
      <c r="BO41" t="s">
        <v>3118</v>
      </c>
    </row>
    <row r="42" spans="1:67" x14ac:dyDescent="0.25">
      <c r="P42">
        <v>7</v>
      </c>
      <c r="Q42" t="s">
        <v>943</v>
      </c>
      <c r="R42">
        <v>8</v>
      </c>
      <c r="S42" t="s">
        <v>1057</v>
      </c>
      <c r="X42">
        <v>11</v>
      </c>
      <c r="Y42" t="s">
        <v>1167</v>
      </c>
      <c r="Z42">
        <v>12</v>
      </c>
      <c r="AA42" t="s">
        <v>1212</v>
      </c>
      <c r="AB42">
        <v>13</v>
      </c>
      <c r="AC42" t="s">
        <v>1291</v>
      </c>
      <c r="AD42">
        <v>14</v>
      </c>
      <c r="AE42" t="s">
        <v>1372</v>
      </c>
      <c r="AF42">
        <v>15</v>
      </c>
      <c r="AG42" t="s">
        <v>1493</v>
      </c>
      <c r="AH42">
        <v>16</v>
      </c>
      <c r="AI42" t="s">
        <v>1610</v>
      </c>
      <c r="AN42">
        <v>19</v>
      </c>
      <c r="AO42" t="s">
        <v>1756</v>
      </c>
      <c r="AP42">
        <v>20</v>
      </c>
      <c r="AQ42" t="s">
        <v>1806</v>
      </c>
      <c r="AR42">
        <v>21</v>
      </c>
      <c r="AS42" t="s">
        <v>2371</v>
      </c>
      <c r="AX42">
        <v>24</v>
      </c>
      <c r="AY42" t="s">
        <v>2595</v>
      </c>
      <c r="BB42">
        <v>26</v>
      </c>
      <c r="BC42" t="s">
        <v>2582</v>
      </c>
      <c r="BF42">
        <v>28</v>
      </c>
      <c r="BG42" t="s">
        <v>2735</v>
      </c>
      <c r="BH42">
        <v>29</v>
      </c>
      <c r="BI42" t="s">
        <v>2773</v>
      </c>
      <c r="BJ42">
        <v>30</v>
      </c>
      <c r="BK42" t="s">
        <v>2824</v>
      </c>
      <c r="BL42">
        <v>31</v>
      </c>
      <c r="BM42" t="s">
        <v>3022</v>
      </c>
      <c r="BN42">
        <v>32</v>
      </c>
      <c r="BO42" t="s">
        <v>3119</v>
      </c>
    </row>
    <row r="43" spans="1:67" x14ac:dyDescent="0.25">
      <c r="P43">
        <v>7</v>
      </c>
      <c r="Q43" t="s">
        <v>944</v>
      </c>
      <c r="R43">
        <v>8</v>
      </c>
      <c r="S43" t="s">
        <v>1058</v>
      </c>
      <c r="X43">
        <v>11</v>
      </c>
      <c r="Y43" t="s">
        <v>1168</v>
      </c>
      <c r="Z43">
        <v>12</v>
      </c>
      <c r="AA43" t="s">
        <v>1213</v>
      </c>
      <c r="AB43">
        <v>13</v>
      </c>
      <c r="AC43" t="s">
        <v>1292</v>
      </c>
      <c r="AD43">
        <v>14</v>
      </c>
      <c r="AE43" t="s">
        <v>1373</v>
      </c>
      <c r="AF43">
        <v>15</v>
      </c>
      <c r="AG43" t="s">
        <v>1494</v>
      </c>
      <c r="AH43">
        <v>16</v>
      </c>
      <c r="AI43" t="s">
        <v>1611</v>
      </c>
      <c r="AN43">
        <v>19</v>
      </c>
      <c r="AO43" t="s">
        <v>1757</v>
      </c>
      <c r="AP43">
        <v>20</v>
      </c>
      <c r="AQ43" t="s">
        <v>1807</v>
      </c>
      <c r="AR43">
        <v>21</v>
      </c>
      <c r="AS43" t="s">
        <v>2372</v>
      </c>
      <c r="AX43">
        <v>24</v>
      </c>
      <c r="AY43" t="s">
        <v>2596</v>
      </c>
      <c r="BB43">
        <v>26</v>
      </c>
      <c r="BC43" t="s">
        <v>2665</v>
      </c>
      <c r="BF43">
        <v>28</v>
      </c>
      <c r="BG43" t="s">
        <v>1170</v>
      </c>
      <c r="BH43">
        <v>29</v>
      </c>
      <c r="BI43" t="s">
        <v>2774</v>
      </c>
      <c r="BJ43">
        <v>30</v>
      </c>
      <c r="BK43" t="s">
        <v>2825</v>
      </c>
      <c r="BL43">
        <v>31</v>
      </c>
      <c r="BM43" t="s">
        <v>3023</v>
      </c>
      <c r="BN43">
        <v>32</v>
      </c>
      <c r="BO43" t="s">
        <v>3120</v>
      </c>
    </row>
    <row r="44" spans="1:67" x14ac:dyDescent="0.25">
      <c r="B44" t="s">
        <v>3136</v>
      </c>
      <c r="E44" t="s">
        <v>3141</v>
      </c>
      <c r="P44">
        <v>7</v>
      </c>
      <c r="Q44" t="s">
        <v>945</v>
      </c>
      <c r="R44">
        <v>8</v>
      </c>
      <c r="S44" t="s">
        <v>1059</v>
      </c>
      <c r="X44">
        <v>11</v>
      </c>
      <c r="Y44" t="s">
        <v>1169</v>
      </c>
      <c r="Z44">
        <v>12</v>
      </c>
      <c r="AA44" t="s">
        <v>1214</v>
      </c>
      <c r="AB44">
        <v>13</v>
      </c>
      <c r="AC44" t="s">
        <v>1293</v>
      </c>
      <c r="AD44">
        <v>14</v>
      </c>
      <c r="AE44" t="s">
        <v>1374</v>
      </c>
      <c r="AF44">
        <v>15</v>
      </c>
      <c r="AG44" t="s">
        <v>1495</v>
      </c>
      <c r="AH44">
        <v>16</v>
      </c>
      <c r="AI44" t="s">
        <v>1612</v>
      </c>
      <c r="AN44">
        <v>19</v>
      </c>
      <c r="AO44" t="s">
        <v>1758</v>
      </c>
      <c r="AP44">
        <v>20</v>
      </c>
      <c r="AQ44" t="s">
        <v>1808</v>
      </c>
      <c r="AR44">
        <v>21</v>
      </c>
      <c r="AS44" t="s">
        <v>2373</v>
      </c>
      <c r="AX44">
        <v>24</v>
      </c>
      <c r="AY44" t="s">
        <v>2597</v>
      </c>
      <c r="BB44">
        <v>26</v>
      </c>
      <c r="BC44" t="s">
        <v>2666</v>
      </c>
      <c r="BF44">
        <v>28</v>
      </c>
      <c r="BG44" t="s">
        <v>1171</v>
      </c>
      <c r="BH44">
        <v>29</v>
      </c>
      <c r="BI44" t="s">
        <v>2775</v>
      </c>
      <c r="BJ44">
        <v>30</v>
      </c>
      <c r="BK44" t="s">
        <v>2826</v>
      </c>
      <c r="BL44">
        <v>31</v>
      </c>
      <c r="BM44" t="s">
        <v>3024</v>
      </c>
      <c r="BN44">
        <v>32</v>
      </c>
      <c r="BO44" t="s">
        <v>3121</v>
      </c>
    </row>
    <row r="45" spans="1:67" x14ac:dyDescent="0.25">
      <c r="B45" t="s">
        <v>3137</v>
      </c>
      <c r="E45">
        <v>2017</v>
      </c>
      <c r="P45">
        <v>7</v>
      </c>
      <c r="Q45" t="s">
        <v>946</v>
      </c>
      <c r="R45">
        <v>8</v>
      </c>
      <c r="S45" t="s">
        <v>1060</v>
      </c>
      <c r="X45">
        <v>11</v>
      </c>
      <c r="Y45" t="s">
        <v>1170</v>
      </c>
      <c r="Z45">
        <v>12</v>
      </c>
      <c r="AA45" t="s">
        <v>1215</v>
      </c>
      <c r="AB45">
        <v>13</v>
      </c>
      <c r="AC45" t="s">
        <v>1294</v>
      </c>
      <c r="AD45">
        <v>14</v>
      </c>
      <c r="AE45" t="s">
        <v>1375</v>
      </c>
      <c r="AF45">
        <v>15</v>
      </c>
      <c r="AG45" t="s">
        <v>1496</v>
      </c>
      <c r="AH45">
        <v>16</v>
      </c>
      <c r="AI45" t="s">
        <v>1613</v>
      </c>
      <c r="AN45">
        <v>19</v>
      </c>
      <c r="AO45" t="s">
        <v>1759</v>
      </c>
      <c r="AP45">
        <v>20</v>
      </c>
      <c r="AQ45" t="s">
        <v>1809</v>
      </c>
      <c r="AR45">
        <v>21</v>
      </c>
      <c r="AS45" t="s">
        <v>2374</v>
      </c>
      <c r="AX45">
        <v>24</v>
      </c>
      <c r="AY45" t="s">
        <v>2598</v>
      </c>
      <c r="BB45">
        <v>26</v>
      </c>
      <c r="BC45" t="s">
        <v>2667</v>
      </c>
      <c r="BF45">
        <v>28</v>
      </c>
      <c r="BG45" t="s">
        <v>2736</v>
      </c>
      <c r="BH45">
        <v>29</v>
      </c>
      <c r="BI45" t="s">
        <v>1539</v>
      </c>
      <c r="BJ45">
        <v>30</v>
      </c>
      <c r="BK45" t="s">
        <v>2827</v>
      </c>
      <c r="BL45">
        <v>31</v>
      </c>
      <c r="BM45" t="s">
        <v>3025</v>
      </c>
      <c r="BN45">
        <v>32</v>
      </c>
      <c r="BO45" t="s">
        <v>3122</v>
      </c>
    </row>
    <row r="46" spans="1:67" x14ac:dyDescent="0.25">
      <c r="B46" t="s">
        <v>3138</v>
      </c>
      <c r="E46">
        <v>2018</v>
      </c>
      <c r="P46">
        <v>7</v>
      </c>
      <c r="Q46" t="s">
        <v>947</v>
      </c>
      <c r="R46">
        <v>8</v>
      </c>
      <c r="S46" t="s">
        <v>874</v>
      </c>
      <c r="X46">
        <v>11</v>
      </c>
      <c r="Y46" t="s">
        <v>1171</v>
      </c>
      <c r="Z46">
        <v>12</v>
      </c>
      <c r="AA46" t="s">
        <v>1216</v>
      </c>
      <c r="AB46">
        <v>13</v>
      </c>
      <c r="AC46" t="s">
        <v>1295</v>
      </c>
      <c r="AD46">
        <v>14</v>
      </c>
      <c r="AE46" t="s">
        <v>1376</v>
      </c>
      <c r="AF46">
        <v>15</v>
      </c>
      <c r="AG46" t="s">
        <v>1497</v>
      </c>
      <c r="AH46">
        <v>16</v>
      </c>
      <c r="AI46" t="s">
        <v>871</v>
      </c>
      <c r="AN46">
        <v>19</v>
      </c>
      <c r="AO46" t="s">
        <v>1760</v>
      </c>
      <c r="AP46">
        <v>20</v>
      </c>
      <c r="AQ46" t="s">
        <v>1810</v>
      </c>
      <c r="AR46">
        <v>21</v>
      </c>
      <c r="AS46" t="s">
        <v>2375</v>
      </c>
      <c r="AX46">
        <v>24</v>
      </c>
      <c r="AY46" t="s">
        <v>2599</v>
      </c>
      <c r="BB46">
        <v>26</v>
      </c>
      <c r="BC46" t="s">
        <v>2668</v>
      </c>
      <c r="BH46">
        <v>29</v>
      </c>
      <c r="BI46" t="s">
        <v>2776</v>
      </c>
      <c r="BJ46">
        <v>30</v>
      </c>
      <c r="BK46" t="s">
        <v>2828</v>
      </c>
      <c r="BL46">
        <v>31</v>
      </c>
      <c r="BM46" t="s">
        <v>3026</v>
      </c>
      <c r="BN46">
        <v>32</v>
      </c>
      <c r="BO46" t="s">
        <v>823</v>
      </c>
    </row>
    <row r="47" spans="1:67" x14ac:dyDescent="0.25">
      <c r="B47" t="s">
        <v>3139</v>
      </c>
      <c r="E47">
        <v>2019</v>
      </c>
      <c r="P47">
        <v>7</v>
      </c>
      <c r="Q47" t="s">
        <v>948</v>
      </c>
      <c r="R47">
        <v>8</v>
      </c>
      <c r="S47" t="s">
        <v>1061</v>
      </c>
      <c r="X47">
        <v>11</v>
      </c>
      <c r="Y47" t="s">
        <v>1172</v>
      </c>
      <c r="Z47">
        <v>12</v>
      </c>
      <c r="AA47" t="s">
        <v>1217</v>
      </c>
      <c r="AB47">
        <v>13</v>
      </c>
      <c r="AC47" t="s">
        <v>1296</v>
      </c>
      <c r="AD47">
        <v>14</v>
      </c>
      <c r="AE47" t="s">
        <v>1377</v>
      </c>
      <c r="AF47">
        <v>15</v>
      </c>
      <c r="AG47" t="s">
        <v>1498</v>
      </c>
      <c r="AH47">
        <v>16</v>
      </c>
      <c r="AI47" t="s">
        <v>1614</v>
      </c>
      <c r="AN47">
        <v>19</v>
      </c>
      <c r="AO47" t="s">
        <v>1761</v>
      </c>
      <c r="AP47">
        <v>20</v>
      </c>
      <c r="AQ47" t="s">
        <v>1811</v>
      </c>
      <c r="AR47">
        <v>21</v>
      </c>
      <c r="AS47" t="s">
        <v>2376</v>
      </c>
      <c r="AX47">
        <v>24</v>
      </c>
      <c r="AY47" t="s">
        <v>2600</v>
      </c>
      <c r="BB47">
        <v>26</v>
      </c>
      <c r="BC47" t="s">
        <v>2669</v>
      </c>
      <c r="BH47">
        <v>29</v>
      </c>
      <c r="BI47" t="s">
        <v>2777</v>
      </c>
      <c r="BJ47">
        <v>30</v>
      </c>
      <c r="BK47" t="s">
        <v>2829</v>
      </c>
      <c r="BL47">
        <v>31</v>
      </c>
      <c r="BM47" t="s">
        <v>3027</v>
      </c>
      <c r="BN47">
        <v>32</v>
      </c>
      <c r="BO47" t="s">
        <v>3123</v>
      </c>
    </row>
    <row r="48" spans="1:67" x14ac:dyDescent="0.25">
      <c r="B48" t="s">
        <v>3140</v>
      </c>
      <c r="E48">
        <v>2020</v>
      </c>
      <c r="P48">
        <v>7</v>
      </c>
      <c r="Q48" t="s">
        <v>949</v>
      </c>
      <c r="R48">
        <v>8</v>
      </c>
      <c r="S48" t="s">
        <v>813</v>
      </c>
      <c r="X48">
        <v>11</v>
      </c>
      <c r="Y48" t="s">
        <v>1173</v>
      </c>
      <c r="Z48">
        <v>12</v>
      </c>
      <c r="AA48" t="s">
        <v>1218</v>
      </c>
      <c r="AB48">
        <v>13</v>
      </c>
      <c r="AC48" t="s">
        <v>1297</v>
      </c>
      <c r="AD48">
        <v>14</v>
      </c>
      <c r="AE48" t="s">
        <v>1378</v>
      </c>
      <c r="AF48">
        <v>15</v>
      </c>
      <c r="AG48" t="s">
        <v>1499</v>
      </c>
      <c r="AH48">
        <v>16</v>
      </c>
      <c r="AI48" t="s">
        <v>1615</v>
      </c>
      <c r="AN48">
        <v>19</v>
      </c>
      <c r="AO48" t="s">
        <v>1762</v>
      </c>
      <c r="AP48">
        <v>20</v>
      </c>
      <c r="AQ48" t="s">
        <v>1812</v>
      </c>
      <c r="AR48">
        <v>21</v>
      </c>
      <c r="AS48" t="s">
        <v>2377</v>
      </c>
      <c r="AX48">
        <v>24</v>
      </c>
      <c r="AY48" t="s">
        <v>2601</v>
      </c>
      <c r="BB48">
        <v>26</v>
      </c>
      <c r="BC48" t="s">
        <v>2670</v>
      </c>
      <c r="BH48">
        <v>29</v>
      </c>
      <c r="BI48" t="s">
        <v>2778</v>
      </c>
      <c r="BJ48">
        <v>30</v>
      </c>
      <c r="BK48" t="s">
        <v>2830</v>
      </c>
      <c r="BL48">
        <v>31</v>
      </c>
      <c r="BM48" t="s">
        <v>3028</v>
      </c>
      <c r="BN48">
        <v>32</v>
      </c>
      <c r="BO48" t="s">
        <v>3124</v>
      </c>
    </row>
    <row r="49" spans="5:67" x14ac:dyDescent="0.25">
      <c r="E49">
        <v>2021</v>
      </c>
      <c r="P49">
        <v>7</v>
      </c>
      <c r="Q49" t="s">
        <v>950</v>
      </c>
      <c r="R49">
        <v>8</v>
      </c>
      <c r="S49" t="s">
        <v>1062</v>
      </c>
      <c r="Z49">
        <v>12</v>
      </c>
      <c r="AA49" t="s">
        <v>1219</v>
      </c>
      <c r="AB49">
        <v>13</v>
      </c>
      <c r="AC49" t="s">
        <v>1298</v>
      </c>
      <c r="AD49">
        <v>14</v>
      </c>
      <c r="AE49" t="s">
        <v>1379</v>
      </c>
      <c r="AF49">
        <v>15</v>
      </c>
      <c r="AG49" t="s">
        <v>1500</v>
      </c>
      <c r="AH49">
        <v>16</v>
      </c>
      <c r="AI49" t="s">
        <v>872</v>
      </c>
      <c r="AN49">
        <v>19</v>
      </c>
      <c r="AO49" t="s">
        <v>1763</v>
      </c>
      <c r="AP49">
        <v>20</v>
      </c>
      <c r="AQ49" t="s">
        <v>1813</v>
      </c>
      <c r="AR49">
        <v>21</v>
      </c>
      <c r="AS49" t="s">
        <v>2378</v>
      </c>
      <c r="AX49">
        <v>24</v>
      </c>
      <c r="AY49" t="s">
        <v>2602</v>
      </c>
      <c r="BB49">
        <v>26</v>
      </c>
      <c r="BC49" t="s">
        <v>2671</v>
      </c>
      <c r="BH49">
        <v>29</v>
      </c>
      <c r="BI49" t="s">
        <v>2779</v>
      </c>
      <c r="BJ49">
        <v>30</v>
      </c>
      <c r="BK49" t="s">
        <v>2831</v>
      </c>
      <c r="BL49">
        <v>31</v>
      </c>
      <c r="BM49" t="s">
        <v>3029</v>
      </c>
      <c r="BN49">
        <v>32</v>
      </c>
      <c r="BO49" t="s">
        <v>3125</v>
      </c>
    </row>
    <row r="50" spans="5:67" x14ac:dyDescent="0.25">
      <c r="E50">
        <v>2022</v>
      </c>
      <c r="P50">
        <v>7</v>
      </c>
      <c r="Q50" t="s">
        <v>951</v>
      </c>
      <c r="R50">
        <v>8</v>
      </c>
      <c r="S50" t="s">
        <v>1063</v>
      </c>
      <c r="Z50">
        <v>12</v>
      </c>
      <c r="AA50" t="s">
        <v>1220</v>
      </c>
      <c r="AB50">
        <v>13</v>
      </c>
      <c r="AC50" t="s">
        <v>1299</v>
      </c>
      <c r="AD50">
        <v>14</v>
      </c>
      <c r="AE50" t="s">
        <v>834</v>
      </c>
      <c r="AF50">
        <v>15</v>
      </c>
      <c r="AG50" t="s">
        <v>1501</v>
      </c>
      <c r="AH50">
        <v>16</v>
      </c>
      <c r="AI50" t="s">
        <v>1616</v>
      </c>
      <c r="AN50">
        <v>19</v>
      </c>
      <c r="AO50" t="s">
        <v>1161</v>
      </c>
      <c r="AP50">
        <v>20</v>
      </c>
      <c r="AQ50" t="s">
        <v>1814</v>
      </c>
      <c r="AR50">
        <v>21</v>
      </c>
      <c r="AS50" t="s">
        <v>2379</v>
      </c>
      <c r="AX50">
        <v>24</v>
      </c>
      <c r="AY50" t="s">
        <v>2603</v>
      </c>
      <c r="BB50">
        <v>26</v>
      </c>
      <c r="BC50" t="s">
        <v>2672</v>
      </c>
      <c r="BH50">
        <v>29</v>
      </c>
      <c r="BI50" t="s">
        <v>2780</v>
      </c>
      <c r="BJ50">
        <v>30</v>
      </c>
      <c r="BK50" t="s">
        <v>2832</v>
      </c>
      <c r="BL50">
        <v>31</v>
      </c>
      <c r="BM50" t="s">
        <v>3030</v>
      </c>
      <c r="BN50">
        <v>32</v>
      </c>
      <c r="BO50" t="s">
        <v>3126</v>
      </c>
    </row>
    <row r="51" spans="5:67" x14ac:dyDescent="0.25">
      <c r="E51">
        <v>2023</v>
      </c>
      <c r="P51">
        <v>7</v>
      </c>
      <c r="Q51" t="s">
        <v>952</v>
      </c>
      <c r="R51">
        <v>8</v>
      </c>
      <c r="S51" t="s">
        <v>1064</v>
      </c>
      <c r="Z51">
        <v>12</v>
      </c>
      <c r="AA51" t="s">
        <v>1221</v>
      </c>
      <c r="AB51">
        <v>13</v>
      </c>
      <c r="AC51" t="s">
        <v>1300</v>
      </c>
      <c r="AD51">
        <v>14</v>
      </c>
      <c r="AE51" t="s">
        <v>1380</v>
      </c>
      <c r="AF51">
        <v>15</v>
      </c>
      <c r="AG51" t="s">
        <v>1502</v>
      </c>
      <c r="AH51">
        <v>16</v>
      </c>
      <c r="AI51" t="s">
        <v>1617</v>
      </c>
      <c r="AN51">
        <v>19</v>
      </c>
      <c r="AO51" t="s">
        <v>1764</v>
      </c>
      <c r="AP51">
        <v>20</v>
      </c>
      <c r="AQ51" t="s">
        <v>1815</v>
      </c>
      <c r="AR51">
        <v>21</v>
      </c>
      <c r="AS51" t="s">
        <v>2380</v>
      </c>
      <c r="AX51">
        <v>24</v>
      </c>
      <c r="AY51" t="s">
        <v>2604</v>
      </c>
      <c r="BB51">
        <v>26</v>
      </c>
      <c r="BC51" t="s">
        <v>2673</v>
      </c>
      <c r="BH51">
        <v>29</v>
      </c>
      <c r="BI51" t="s">
        <v>2781</v>
      </c>
      <c r="BJ51">
        <v>30</v>
      </c>
      <c r="BK51" t="s">
        <v>2377</v>
      </c>
      <c r="BL51">
        <v>31</v>
      </c>
      <c r="BM51" t="s">
        <v>3031</v>
      </c>
      <c r="BN51">
        <v>32</v>
      </c>
      <c r="BO51" t="s">
        <v>3127</v>
      </c>
    </row>
    <row r="52" spans="5:67" x14ac:dyDescent="0.25">
      <c r="E52">
        <v>2024</v>
      </c>
      <c r="P52">
        <v>7</v>
      </c>
      <c r="Q52" t="s">
        <v>953</v>
      </c>
      <c r="R52">
        <v>8</v>
      </c>
      <c r="S52" t="s">
        <v>1065</v>
      </c>
      <c r="Z52">
        <v>12</v>
      </c>
      <c r="AA52" t="s">
        <v>1222</v>
      </c>
      <c r="AB52">
        <v>13</v>
      </c>
      <c r="AC52" t="s">
        <v>1301</v>
      </c>
      <c r="AD52">
        <v>14</v>
      </c>
      <c r="AE52" t="s">
        <v>1381</v>
      </c>
      <c r="AF52">
        <v>15</v>
      </c>
      <c r="AG52" t="s">
        <v>1503</v>
      </c>
      <c r="AH52">
        <v>16</v>
      </c>
      <c r="AI52" t="s">
        <v>1618</v>
      </c>
      <c r="AN52">
        <v>19</v>
      </c>
      <c r="AO52" t="s">
        <v>1765</v>
      </c>
      <c r="AP52">
        <v>20</v>
      </c>
      <c r="AQ52" t="s">
        <v>1816</v>
      </c>
      <c r="AR52">
        <v>21</v>
      </c>
      <c r="AS52" t="s">
        <v>2381</v>
      </c>
      <c r="AX52">
        <v>24</v>
      </c>
      <c r="AY52" t="s">
        <v>2605</v>
      </c>
      <c r="BB52">
        <v>26</v>
      </c>
      <c r="BC52" t="s">
        <v>2674</v>
      </c>
      <c r="BH52">
        <v>29</v>
      </c>
      <c r="BI52" t="s">
        <v>825</v>
      </c>
      <c r="BJ52">
        <v>30</v>
      </c>
      <c r="BK52" t="s">
        <v>2833</v>
      </c>
      <c r="BL52">
        <v>31</v>
      </c>
      <c r="BM52" t="s">
        <v>3032</v>
      </c>
      <c r="BN52">
        <v>32</v>
      </c>
      <c r="BO52" t="s">
        <v>3128</v>
      </c>
    </row>
    <row r="53" spans="5:67" x14ac:dyDescent="0.25">
      <c r="E53">
        <v>2025</v>
      </c>
      <c r="P53">
        <v>7</v>
      </c>
      <c r="Q53" t="s">
        <v>872</v>
      </c>
      <c r="R53">
        <v>8</v>
      </c>
      <c r="S53" t="s">
        <v>879</v>
      </c>
      <c r="Z53">
        <v>12</v>
      </c>
      <c r="AA53" t="s">
        <v>1223</v>
      </c>
      <c r="AB53">
        <v>13</v>
      </c>
      <c r="AC53" t="s">
        <v>1302</v>
      </c>
      <c r="AD53">
        <v>14</v>
      </c>
      <c r="AE53" t="s">
        <v>1382</v>
      </c>
      <c r="AF53">
        <v>15</v>
      </c>
      <c r="AG53" t="s">
        <v>1504</v>
      </c>
      <c r="AH53">
        <v>16</v>
      </c>
      <c r="AI53" t="s">
        <v>1619</v>
      </c>
      <c r="AN53">
        <v>19</v>
      </c>
      <c r="AO53" t="s">
        <v>1766</v>
      </c>
      <c r="AP53">
        <v>20</v>
      </c>
      <c r="AQ53" t="s">
        <v>1817</v>
      </c>
      <c r="AR53">
        <v>21</v>
      </c>
      <c r="AS53" t="s">
        <v>2382</v>
      </c>
      <c r="AX53">
        <v>24</v>
      </c>
      <c r="AY53" t="s">
        <v>2606</v>
      </c>
      <c r="BB53">
        <v>26</v>
      </c>
      <c r="BC53" t="s">
        <v>2675</v>
      </c>
      <c r="BH53">
        <v>29</v>
      </c>
      <c r="BI53" t="s">
        <v>2510</v>
      </c>
      <c r="BJ53">
        <v>30</v>
      </c>
      <c r="BK53" t="s">
        <v>2834</v>
      </c>
      <c r="BL53">
        <v>31</v>
      </c>
      <c r="BM53" t="s">
        <v>3033</v>
      </c>
      <c r="BN53">
        <v>32</v>
      </c>
      <c r="BO53" t="s">
        <v>3129</v>
      </c>
    </row>
    <row r="54" spans="5:67" x14ac:dyDescent="0.25">
      <c r="E54">
        <v>2026</v>
      </c>
      <c r="P54">
        <v>7</v>
      </c>
      <c r="Q54" t="s">
        <v>954</v>
      </c>
      <c r="R54">
        <v>8</v>
      </c>
      <c r="S54" t="s">
        <v>1066</v>
      </c>
      <c r="Z54">
        <v>12</v>
      </c>
      <c r="AA54" t="s">
        <v>1224</v>
      </c>
      <c r="AB54">
        <v>13</v>
      </c>
      <c r="AC54" t="s">
        <v>1303</v>
      </c>
      <c r="AD54">
        <v>14</v>
      </c>
      <c r="AE54" t="s">
        <v>1383</v>
      </c>
      <c r="AF54">
        <v>15</v>
      </c>
      <c r="AG54" t="s">
        <v>846</v>
      </c>
      <c r="AH54">
        <v>16</v>
      </c>
      <c r="AI54" t="s">
        <v>1620</v>
      </c>
      <c r="AP54">
        <v>20</v>
      </c>
      <c r="AQ54" t="s">
        <v>1818</v>
      </c>
      <c r="AR54">
        <v>21</v>
      </c>
      <c r="AS54" t="s">
        <v>2383</v>
      </c>
      <c r="AX54">
        <v>24</v>
      </c>
      <c r="AY54" t="s">
        <v>2607</v>
      </c>
      <c r="BB54">
        <v>26</v>
      </c>
      <c r="BC54" t="s">
        <v>985</v>
      </c>
      <c r="BH54">
        <v>29</v>
      </c>
      <c r="BI54" t="s">
        <v>2782</v>
      </c>
      <c r="BJ54">
        <v>30</v>
      </c>
      <c r="BK54" t="s">
        <v>2835</v>
      </c>
      <c r="BL54">
        <v>31</v>
      </c>
      <c r="BM54" t="s">
        <v>3034</v>
      </c>
      <c r="BN54">
        <v>32</v>
      </c>
      <c r="BO54" t="s">
        <v>3130</v>
      </c>
    </row>
    <row r="55" spans="5:67" x14ac:dyDescent="0.25">
      <c r="E55">
        <v>2027</v>
      </c>
      <c r="P55">
        <v>7</v>
      </c>
      <c r="Q55" t="s">
        <v>955</v>
      </c>
      <c r="R55">
        <v>8</v>
      </c>
      <c r="S55" t="s">
        <v>1067</v>
      </c>
      <c r="Z55">
        <v>12</v>
      </c>
      <c r="AA55" t="s">
        <v>1225</v>
      </c>
      <c r="AB55">
        <v>13</v>
      </c>
      <c r="AC55" t="s">
        <v>1304</v>
      </c>
      <c r="AD55">
        <v>14</v>
      </c>
      <c r="AE55" t="s">
        <v>1384</v>
      </c>
      <c r="AF55">
        <v>15</v>
      </c>
      <c r="AG55" t="s">
        <v>1505</v>
      </c>
      <c r="AH55">
        <v>16</v>
      </c>
      <c r="AI55" t="s">
        <v>1621</v>
      </c>
      <c r="AP55">
        <v>20</v>
      </c>
      <c r="AQ55" t="s">
        <v>1819</v>
      </c>
      <c r="AR55">
        <v>21</v>
      </c>
      <c r="AS55" t="s">
        <v>1484</v>
      </c>
      <c r="AX55">
        <v>24</v>
      </c>
      <c r="AY55" t="s">
        <v>2608</v>
      </c>
      <c r="BB55">
        <v>26</v>
      </c>
      <c r="BC55" t="s">
        <v>1070</v>
      </c>
      <c r="BH55">
        <v>29</v>
      </c>
      <c r="BI55" t="s">
        <v>2783</v>
      </c>
      <c r="BJ55">
        <v>30</v>
      </c>
      <c r="BK55" t="s">
        <v>2836</v>
      </c>
      <c r="BL55">
        <v>31</v>
      </c>
      <c r="BM55" t="s">
        <v>3035</v>
      </c>
      <c r="BN55">
        <v>32</v>
      </c>
      <c r="BO55" t="s">
        <v>3131</v>
      </c>
    </row>
    <row r="56" spans="5:67" x14ac:dyDescent="0.25">
      <c r="E56">
        <v>2028</v>
      </c>
      <c r="P56">
        <v>7</v>
      </c>
      <c r="Q56" t="s">
        <v>956</v>
      </c>
      <c r="R56">
        <v>8</v>
      </c>
      <c r="S56" t="s">
        <v>1068</v>
      </c>
      <c r="Z56">
        <v>12</v>
      </c>
      <c r="AA56" t="s">
        <v>1226</v>
      </c>
      <c r="AB56">
        <v>13</v>
      </c>
      <c r="AC56" t="s">
        <v>1305</v>
      </c>
      <c r="AD56">
        <v>14</v>
      </c>
      <c r="AE56" t="s">
        <v>1385</v>
      </c>
      <c r="AF56">
        <v>15</v>
      </c>
      <c r="AG56" t="s">
        <v>1506</v>
      </c>
      <c r="AH56">
        <v>16</v>
      </c>
      <c r="AI56" t="s">
        <v>1622</v>
      </c>
      <c r="AP56">
        <v>20</v>
      </c>
      <c r="AQ56" t="s">
        <v>1820</v>
      </c>
      <c r="AR56">
        <v>21</v>
      </c>
      <c r="AS56" t="s">
        <v>2384</v>
      </c>
      <c r="AX56">
        <v>24</v>
      </c>
      <c r="AY56" t="s">
        <v>2609</v>
      </c>
      <c r="BB56">
        <v>26</v>
      </c>
      <c r="BC56" t="s">
        <v>2676</v>
      </c>
      <c r="BH56">
        <v>29</v>
      </c>
      <c r="BI56" t="s">
        <v>2784</v>
      </c>
      <c r="BJ56">
        <v>30</v>
      </c>
      <c r="BK56" t="s">
        <v>2837</v>
      </c>
      <c r="BL56">
        <v>31</v>
      </c>
      <c r="BM56" t="s">
        <v>3036</v>
      </c>
      <c r="BN56">
        <v>32</v>
      </c>
      <c r="BO56" t="s">
        <v>3132</v>
      </c>
    </row>
    <row r="57" spans="5:67" x14ac:dyDescent="0.25">
      <c r="E57">
        <v>2029</v>
      </c>
      <c r="P57">
        <v>7</v>
      </c>
      <c r="Q57" t="s">
        <v>957</v>
      </c>
      <c r="R57">
        <v>8</v>
      </c>
      <c r="S57" t="s">
        <v>1069</v>
      </c>
      <c r="Z57">
        <v>12</v>
      </c>
      <c r="AA57" t="s">
        <v>1227</v>
      </c>
      <c r="AB57">
        <v>13</v>
      </c>
      <c r="AC57" t="s">
        <v>1306</v>
      </c>
      <c r="AD57">
        <v>14</v>
      </c>
      <c r="AE57" t="s">
        <v>1386</v>
      </c>
      <c r="AF57">
        <v>15</v>
      </c>
      <c r="AG57" t="s">
        <v>1507</v>
      </c>
      <c r="AH57">
        <v>16</v>
      </c>
      <c r="AI57" t="s">
        <v>1623</v>
      </c>
      <c r="AP57">
        <v>20</v>
      </c>
      <c r="AQ57" t="s">
        <v>1821</v>
      </c>
      <c r="AR57">
        <v>21</v>
      </c>
      <c r="AS57" t="s">
        <v>2385</v>
      </c>
      <c r="AX57">
        <v>24</v>
      </c>
      <c r="AY57" t="s">
        <v>1445</v>
      </c>
      <c r="BB57">
        <v>26</v>
      </c>
      <c r="BC57" t="s">
        <v>2677</v>
      </c>
      <c r="BH57">
        <v>29</v>
      </c>
      <c r="BI57" t="s">
        <v>2785</v>
      </c>
      <c r="BJ57">
        <v>30</v>
      </c>
      <c r="BK57" t="s">
        <v>2838</v>
      </c>
      <c r="BL57">
        <v>31</v>
      </c>
      <c r="BM57" t="s">
        <v>3037</v>
      </c>
      <c r="BN57">
        <v>32</v>
      </c>
      <c r="BO57" t="s">
        <v>3133</v>
      </c>
    </row>
    <row r="58" spans="5:67" x14ac:dyDescent="0.25">
      <c r="E58">
        <v>2030</v>
      </c>
      <c r="P58">
        <v>7</v>
      </c>
      <c r="Q58" t="s">
        <v>958</v>
      </c>
      <c r="R58">
        <v>8</v>
      </c>
      <c r="S58" t="s">
        <v>1070</v>
      </c>
      <c r="Z58">
        <v>12</v>
      </c>
      <c r="AA58" t="s">
        <v>1228</v>
      </c>
      <c r="AB58">
        <v>13</v>
      </c>
      <c r="AC58" t="s">
        <v>1307</v>
      </c>
      <c r="AD58">
        <v>14</v>
      </c>
      <c r="AE58" t="s">
        <v>1387</v>
      </c>
      <c r="AF58">
        <v>15</v>
      </c>
      <c r="AG58" t="s">
        <v>1508</v>
      </c>
      <c r="AH58">
        <v>16</v>
      </c>
      <c r="AI58" t="s">
        <v>1624</v>
      </c>
      <c r="AP58">
        <v>20</v>
      </c>
      <c r="AQ58" t="s">
        <v>1822</v>
      </c>
      <c r="AR58">
        <v>21</v>
      </c>
      <c r="AS58" t="s">
        <v>2386</v>
      </c>
      <c r="AX58">
        <v>24</v>
      </c>
      <c r="AY58" t="s">
        <v>2610</v>
      </c>
      <c r="BB58">
        <v>26</v>
      </c>
      <c r="BC58" t="s">
        <v>2678</v>
      </c>
      <c r="BH58">
        <v>29</v>
      </c>
      <c r="BI58" t="s">
        <v>2786</v>
      </c>
      <c r="BJ58">
        <v>30</v>
      </c>
      <c r="BK58" t="s">
        <v>2839</v>
      </c>
      <c r="BL58">
        <v>31</v>
      </c>
      <c r="BM58" t="s">
        <v>3038</v>
      </c>
      <c r="BN58">
        <v>32</v>
      </c>
      <c r="BO58" t="s">
        <v>1445</v>
      </c>
    </row>
    <row r="59" spans="5:67" x14ac:dyDescent="0.25">
      <c r="E59">
        <v>2031</v>
      </c>
      <c r="P59">
        <v>7</v>
      </c>
      <c r="Q59" t="s">
        <v>959</v>
      </c>
      <c r="R59">
        <v>8</v>
      </c>
      <c r="S59" t="s">
        <v>1071</v>
      </c>
      <c r="Z59">
        <v>12</v>
      </c>
      <c r="AA59" t="s">
        <v>1229</v>
      </c>
      <c r="AB59">
        <v>13</v>
      </c>
      <c r="AC59" t="s">
        <v>1308</v>
      </c>
      <c r="AD59">
        <v>14</v>
      </c>
      <c r="AE59" t="s">
        <v>1388</v>
      </c>
      <c r="AF59">
        <v>15</v>
      </c>
      <c r="AG59" t="s">
        <v>1287</v>
      </c>
      <c r="AH59">
        <v>16</v>
      </c>
      <c r="AI59" t="s">
        <v>1625</v>
      </c>
      <c r="AP59">
        <v>20</v>
      </c>
      <c r="AQ59" t="s">
        <v>1823</v>
      </c>
      <c r="AR59">
        <v>21</v>
      </c>
      <c r="AS59" t="s">
        <v>2387</v>
      </c>
      <c r="AX59">
        <v>24</v>
      </c>
      <c r="AY59" t="s">
        <v>2611</v>
      </c>
      <c r="BB59">
        <v>26</v>
      </c>
      <c r="BC59" t="s">
        <v>2679</v>
      </c>
      <c r="BH59">
        <v>29</v>
      </c>
      <c r="BI59" t="s">
        <v>2787</v>
      </c>
      <c r="BJ59">
        <v>30</v>
      </c>
      <c r="BK59" t="s">
        <v>2840</v>
      </c>
      <c r="BL59">
        <v>31</v>
      </c>
      <c r="BM59" t="s">
        <v>3039</v>
      </c>
      <c r="BN59">
        <v>32</v>
      </c>
      <c r="BO59" t="s">
        <v>3134</v>
      </c>
    </row>
    <row r="60" spans="5:67" x14ac:dyDescent="0.25">
      <c r="E60">
        <v>2032</v>
      </c>
      <c r="P60">
        <v>7</v>
      </c>
      <c r="Q60" t="s">
        <v>960</v>
      </c>
      <c r="R60">
        <v>8</v>
      </c>
      <c r="S60" t="s">
        <v>1072</v>
      </c>
      <c r="Z60">
        <v>12</v>
      </c>
      <c r="AA60" t="s">
        <v>1230</v>
      </c>
      <c r="AB60">
        <v>13</v>
      </c>
      <c r="AC60" t="s">
        <v>1309</v>
      </c>
      <c r="AD60">
        <v>14</v>
      </c>
      <c r="AE60" t="s">
        <v>1389</v>
      </c>
      <c r="AF60">
        <v>15</v>
      </c>
      <c r="AG60" t="s">
        <v>1509</v>
      </c>
      <c r="AH60">
        <v>16</v>
      </c>
      <c r="AI60" t="s">
        <v>813</v>
      </c>
      <c r="AP60">
        <v>20</v>
      </c>
      <c r="AQ60" t="s">
        <v>1824</v>
      </c>
      <c r="AR60">
        <v>21</v>
      </c>
      <c r="AS60" t="s">
        <v>2388</v>
      </c>
      <c r="AX60">
        <v>24</v>
      </c>
      <c r="AY60" t="s">
        <v>894</v>
      </c>
      <c r="BB60">
        <v>26</v>
      </c>
      <c r="BC60" t="s">
        <v>2680</v>
      </c>
      <c r="BH60">
        <v>29</v>
      </c>
      <c r="BI60" t="s">
        <v>2788</v>
      </c>
      <c r="BJ60">
        <v>30</v>
      </c>
      <c r="BK60" t="s">
        <v>2841</v>
      </c>
      <c r="BL60">
        <v>31</v>
      </c>
      <c r="BM60" t="s">
        <v>3040</v>
      </c>
      <c r="BN60">
        <v>32</v>
      </c>
      <c r="BO60" t="s">
        <v>828</v>
      </c>
    </row>
    <row r="61" spans="5:67" x14ac:dyDescent="0.25">
      <c r="E61">
        <v>2033</v>
      </c>
      <c r="P61">
        <v>7</v>
      </c>
      <c r="Q61" t="s">
        <v>961</v>
      </c>
      <c r="R61">
        <v>8</v>
      </c>
      <c r="S61" t="s">
        <v>1073</v>
      </c>
      <c r="Z61">
        <v>12</v>
      </c>
      <c r="AA61" t="s">
        <v>1231</v>
      </c>
      <c r="AB61">
        <v>13</v>
      </c>
      <c r="AC61" t="s">
        <v>1310</v>
      </c>
      <c r="AD61">
        <v>14</v>
      </c>
      <c r="AE61" t="s">
        <v>1390</v>
      </c>
      <c r="AF61">
        <v>15</v>
      </c>
      <c r="AG61" t="s">
        <v>813</v>
      </c>
      <c r="AH61">
        <v>16</v>
      </c>
      <c r="AI61" t="s">
        <v>1626</v>
      </c>
      <c r="AP61">
        <v>20</v>
      </c>
      <c r="AQ61" t="s">
        <v>1825</v>
      </c>
      <c r="AR61">
        <v>21</v>
      </c>
      <c r="AS61" t="s">
        <v>2389</v>
      </c>
      <c r="BB61">
        <v>26</v>
      </c>
      <c r="BC61" t="s">
        <v>2681</v>
      </c>
      <c r="BH61">
        <v>29</v>
      </c>
      <c r="BI61" t="s">
        <v>2789</v>
      </c>
      <c r="BJ61">
        <v>30</v>
      </c>
      <c r="BK61" t="s">
        <v>2842</v>
      </c>
      <c r="BL61">
        <v>31</v>
      </c>
      <c r="BM61" t="s">
        <v>3041</v>
      </c>
    </row>
    <row r="62" spans="5:67" x14ac:dyDescent="0.25">
      <c r="E62">
        <v>2034</v>
      </c>
      <c r="P62">
        <v>7</v>
      </c>
      <c r="Q62" t="s">
        <v>962</v>
      </c>
      <c r="R62">
        <v>8</v>
      </c>
      <c r="S62" t="s">
        <v>1074</v>
      </c>
      <c r="Z62">
        <v>12</v>
      </c>
      <c r="AA62" t="s">
        <v>1232</v>
      </c>
      <c r="AB62">
        <v>13</v>
      </c>
      <c r="AC62" t="s">
        <v>1311</v>
      </c>
      <c r="AD62">
        <v>14</v>
      </c>
      <c r="AE62" t="s">
        <v>1391</v>
      </c>
      <c r="AF62">
        <v>15</v>
      </c>
      <c r="AG62" t="s">
        <v>1510</v>
      </c>
      <c r="AH62">
        <v>16</v>
      </c>
      <c r="AI62" t="s">
        <v>1627</v>
      </c>
      <c r="AP62">
        <v>20</v>
      </c>
      <c r="AQ62" t="s">
        <v>1826</v>
      </c>
      <c r="AR62">
        <v>21</v>
      </c>
      <c r="AS62" t="s">
        <v>2390</v>
      </c>
      <c r="BB62">
        <v>26</v>
      </c>
      <c r="BC62" t="s">
        <v>2682</v>
      </c>
      <c r="BH62">
        <v>29</v>
      </c>
      <c r="BI62" t="s">
        <v>2790</v>
      </c>
      <c r="BJ62">
        <v>30</v>
      </c>
      <c r="BK62" t="s">
        <v>2843</v>
      </c>
      <c r="BL62">
        <v>31</v>
      </c>
      <c r="BM62" t="s">
        <v>882</v>
      </c>
    </row>
    <row r="63" spans="5:67" x14ac:dyDescent="0.25">
      <c r="E63">
        <v>2035</v>
      </c>
      <c r="P63">
        <v>7</v>
      </c>
      <c r="Q63" t="s">
        <v>963</v>
      </c>
      <c r="R63">
        <v>8</v>
      </c>
      <c r="S63" t="s">
        <v>1075</v>
      </c>
      <c r="Z63">
        <v>12</v>
      </c>
      <c r="AA63" t="s">
        <v>1233</v>
      </c>
      <c r="AB63">
        <v>13</v>
      </c>
      <c r="AC63" t="s">
        <v>1312</v>
      </c>
      <c r="AD63">
        <v>14</v>
      </c>
      <c r="AE63" t="s">
        <v>1392</v>
      </c>
      <c r="AF63">
        <v>15</v>
      </c>
      <c r="AG63" t="s">
        <v>1511</v>
      </c>
      <c r="AH63">
        <v>16</v>
      </c>
      <c r="AI63" t="s">
        <v>1628</v>
      </c>
      <c r="AP63">
        <v>20</v>
      </c>
      <c r="AQ63" t="s">
        <v>1827</v>
      </c>
      <c r="AR63">
        <v>21</v>
      </c>
      <c r="AS63" t="s">
        <v>2391</v>
      </c>
      <c r="BB63">
        <v>26</v>
      </c>
      <c r="BC63" t="s">
        <v>2121</v>
      </c>
      <c r="BJ63">
        <v>30</v>
      </c>
      <c r="BK63" t="s">
        <v>2844</v>
      </c>
      <c r="BL63">
        <v>31</v>
      </c>
      <c r="BM63" t="s">
        <v>819</v>
      </c>
    </row>
    <row r="64" spans="5:67" x14ac:dyDescent="0.25">
      <c r="E64">
        <v>2036</v>
      </c>
      <c r="P64">
        <v>7</v>
      </c>
      <c r="Q64" t="s">
        <v>964</v>
      </c>
      <c r="R64">
        <v>8</v>
      </c>
      <c r="S64" t="s">
        <v>1076</v>
      </c>
      <c r="Z64">
        <v>12</v>
      </c>
      <c r="AA64" t="s">
        <v>1234</v>
      </c>
      <c r="AB64">
        <v>13</v>
      </c>
      <c r="AC64" t="s">
        <v>1313</v>
      </c>
      <c r="AD64">
        <v>14</v>
      </c>
      <c r="AE64" t="s">
        <v>1393</v>
      </c>
      <c r="AF64">
        <v>15</v>
      </c>
      <c r="AG64" t="s">
        <v>1512</v>
      </c>
      <c r="AH64">
        <v>16</v>
      </c>
      <c r="AI64" t="s">
        <v>1629</v>
      </c>
      <c r="AP64">
        <v>20</v>
      </c>
      <c r="AQ64" t="s">
        <v>1828</v>
      </c>
      <c r="AR64">
        <v>21</v>
      </c>
      <c r="AS64" t="s">
        <v>1273</v>
      </c>
      <c r="BB64">
        <v>26</v>
      </c>
      <c r="BC64" t="s">
        <v>2683</v>
      </c>
      <c r="BJ64">
        <v>30</v>
      </c>
      <c r="BK64" t="s">
        <v>2845</v>
      </c>
      <c r="BL64">
        <v>31</v>
      </c>
      <c r="BM64" t="s">
        <v>3042</v>
      </c>
    </row>
    <row r="65" spans="5:65" x14ac:dyDescent="0.25">
      <c r="E65">
        <v>2037</v>
      </c>
      <c r="P65">
        <v>7</v>
      </c>
      <c r="Q65" t="s">
        <v>965</v>
      </c>
      <c r="R65">
        <v>8</v>
      </c>
      <c r="S65" t="s">
        <v>1077</v>
      </c>
      <c r="Z65">
        <v>12</v>
      </c>
      <c r="AA65" t="s">
        <v>1235</v>
      </c>
      <c r="AB65">
        <v>13</v>
      </c>
      <c r="AC65" t="s">
        <v>1314</v>
      </c>
      <c r="AD65">
        <v>14</v>
      </c>
      <c r="AE65" t="s">
        <v>1394</v>
      </c>
      <c r="AF65">
        <v>15</v>
      </c>
      <c r="AG65" t="s">
        <v>1513</v>
      </c>
      <c r="AH65">
        <v>16</v>
      </c>
      <c r="AI65" t="s">
        <v>1630</v>
      </c>
      <c r="AP65">
        <v>20</v>
      </c>
      <c r="AQ65" t="s">
        <v>1829</v>
      </c>
      <c r="AR65">
        <v>21</v>
      </c>
      <c r="AS65" t="s">
        <v>2392</v>
      </c>
      <c r="BB65">
        <v>26</v>
      </c>
      <c r="BC65" t="s">
        <v>2684</v>
      </c>
      <c r="BJ65">
        <v>30</v>
      </c>
      <c r="BK65" t="s">
        <v>2846</v>
      </c>
      <c r="BL65">
        <v>31</v>
      </c>
      <c r="BM65" t="s">
        <v>3043</v>
      </c>
    </row>
    <row r="66" spans="5:65" x14ac:dyDescent="0.25">
      <c r="E66">
        <v>2038</v>
      </c>
      <c r="P66">
        <v>7</v>
      </c>
      <c r="Q66" t="s">
        <v>966</v>
      </c>
      <c r="R66">
        <v>8</v>
      </c>
      <c r="S66" t="s">
        <v>1078</v>
      </c>
      <c r="Z66">
        <v>12</v>
      </c>
      <c r="AA66" t="s">
        <v>1236</v>
      </c>
      <c r="AB66">
        <v>13</v>
      </c>
      <c r="AC66" t="s">
        <v>1315</v>
      </c>
      <c r="AD66">
        <v>14</v>
      </c>
      <c r="AE66" t="s">
        <v>1395</v>
      </c>
      <c r="AF66">
        <v>15</v>
      </c>
      <c r="AG66" t="s">
        <v>1514</v>
      </c>
      <c r="AH66">
        <v>16</v>
      </c>
      <c r="AI66" t="s">
        <v>1631</v>
      </c>
      <c r="AP66">
        <v>20</v>
      </c>
      <c r="AQ66" t="s">
        <v>1830</v>
      </c>
      <c r="AR66">
        <v>21</v>
      </c>
      <c r="AS66" t="s">
        <v>2393</v>
      </c>
      <c r="BB66">
        <v>26</v>
      </c>
      <c r="BC66" t="s">
        <v>2685</v>
      </c>
      <c r="BJ66">
        <v>30</v>
      </c>
      <c r="BK66" t="s">
        <v>2847</v>
      </c>
      <c r="BL66">
        <v>31</v>
      </c>
      <c r="BM66" t="s">
        <v>3044</v>
      </c>
    </row>
    <row r="67" spans="5:65" x14ac:dyDescent="0.25">
      <c r="E67">
        <v>2039</v>
      </c>
      <c r="P67">
        <v>7</v>
      </c>
      <c r="Q67" t="s">
        <v>967</v>
      </c>
      <c r="R67">
        <v>8</v>
      </c>
      <c r="S67" t="s">
        <v>1079</v>
      </c>
      <c r="Z67">
        <v>12</v>
      </c>
      <c r="AA67" t="s">
        <v>1237</v>
      </c>
      <c r="AB67">
        <v>13</v>
      </c>
      <c r="AC67" t="s">
        <v>1316</v>
      </c>
      <c r="AD67">
        <v>14</v>
      </c>
      <c r="AE67" t="s">
        <v>1396</v>
      </c>
      <c r="AF67">
        <v>15</v>
      </c>
      <c r="AG67" t="s">
        <v>1515</v>
      </c>
      <c r="AH67">
        <v>16</v>
      </c>
      <c r="AI67" t="s">
        <v>879</v>
      </c>
      <c r="AP67">
        <v>20</v>
      </c>
      <c r="AQ67" t="s">
        <v>1831</v>
      </c>
      <c r="AR67">
        <v>21</v>
      </c>
      <c r="AS67" t="s">
        <v>2394</v>
      </c>
      <c r="BB67">
        <v>26</v>
      </c>
      <c r="BC67" t="s">
        <v>2686</v>
      </c>
      <c r="BJ67">
        <v>30</v>
      </c>
      <c r="BK67" t="s">
        <v>2848</v>
      </c>
      <c r="BL67">
        <v>31</v>
      </c>
      <c r="BM67" t="s">
        <v>1156</v>
      </c>
    </row>
    <row r="68" spans="5:65" x14ac:dyDescent="0.25">
      <c r="E68">
        <v>2040</v>
      </c>
      <c r="P68">
        <v>7</v>
      </c>
      <c r="Q68" t="s">
        <v>968</v>
      </c>
      <c r="R68">
        <v>8</v>
      </c>
      <c r="S68" t="s">
        <v>1080</v>
      </c>
      <c r="Z68">
        <v>12</v>
      </c>
      <c r="AA68" t="s">
        <v>1238</v>
      </c>
      <c r="AB68">
        <v>13</v>
      </c>
      <c r="AC68" t="s">
        <v>1317</v>
      </c>
      <c r="AD68">
        <v>14</v>
      </c>
      <c r="AE68" t="s">
        <v>1397</v>
      </c>
      <c r="AF68">
        <v>15</v>
      </c>
      <c r="AG68" t="s">
        <v>1516</v>
      </c>
      <c r="AH68">
        <v>16</v>
      </c>
      <c r="AI68" t="s">
        <v>1632</v>
      </c>
      <c r="AP68">
        <v>20</v>
      </c>
      <c r="AQ68" t="s">
        <v>1832</v>
      </c>
      <c r="AR68">
        <v>21</v>
      </c>
      <c r="AS68" t="s">
        <v>2395</v>
      </c>
      <c r="BB68">
        <v>26</v>
      </c>
      <c r="BC68" t="s">
        <v>2687</v>
      </c>
      <c r="BJ68">
        <v>30</v>
      </c>
      <c r="BK68" t="s">
        <v>939</v>
      </c>
      <c r="BL68">
        <v>31</v>
      </c>
      <c r="BM68" t="s">
        <v>3045</v>
      </c>
    </row>
    <row r="69" spans="5:65" x14ac:dyDescent="0.25">
      <c r="E69">
        <v>2041</v>
      </c>
      <c r="P69">
        <v>7</v>
      </c>
      <c r="Q69" t="s">
        <v>969</v>
      </c>
      <c r="R69">
        <v>8</v>
      </c>
      <c r="S69" t="s">
        <v>1081</v>
      </c>
      <c r="Z69">
        <v>12</v>
      </c>
      <c r="AA69" t="s">
        <v>1239</v>
      </c>
      <c r="AB69">
        <v>13</v>
      </c>
      <c r="AC69" t="s">
        <v>1318</v>
      </c>
      <c r="AD69">
        <v>14</v>
      </c>
      <c r="AE69" t="s">
        <v>1398</v>
      </c>
      <c r="AF69">
        <v>15</v>
      </c>
      <c r="AG69" t="s">
        <v>1517</v>
      </c>
      <c r="AH69">
        <v>16</v>
      </c>
      <c r="AI69" t="s">
        <v>1633</v>
      </c>
      <c r="AP69">
        <v>20</v>
      </c>
      <c r="AQ69" t="s">
        <v>1833</v>
      </c>
      <c r="AR69">
        <v>21</v>
      </c>
      <c r="AS69" t="s">
        <v>1047</v>
      </c>
      <c r="BB69">
        <v>26</v>
      </c>
      <c r="BC69" t="s">
        <v>2688</v>
      </c>
      <c r="BJ69">
        <v>30</v>
      </c>
      <c r="BK69" t="s">
        <v>2849</v>
      </c>
      <c r="BL69">
        <v>31</v>
      </c>
      <c r="BM69" t="s">
        <v>3046</v>
      </c>
    </row>
    <row r="70" spans="5:65" x14ac:dyDescent="0.25">
      <c r="E70">
        <v>2042</v>
      </c>
      <c r="P70">
        <v>7</v>
      </c>
      <c r="Q70" t="s">
        <v>970</v>
      </c>
      <c r="Z70">
        <v>12</v>
      </c>
      <c r="AA70" t="s">
        <v>1240</v>
      </c>
      <c r="AB70">
        <v>13</v>
      </c>
      <c r="AC70" t="s">
        <v>1319</v>
      </c>
      <c r="AD70">
        <v>14</v>
      </c>
      <c r="AE70" t="s">
        <v>1399</v>
      </c>
      <c r="AF70">
        <v>15</v>
      </c>
      <c r="AG70" t="s">
        <v>1518</v>
      </c>
      <c r="AH70">
        <v>16</v>
      </c>
      <c r="AI70" t="s">
        <v>1634</v>
      </c>
      <c r="AP70">
        <v>20</v>
      </c>
      <c r="AQ70" t="s">
        <v>1834</v>
      </c>
      <c r="AR70">
        <v>21</v>
      </c>
      <c r="AS70" t="s">
        <v>1103</v>
      </c>
      <c r="BB70">
        <v>26</v>
      </c>
      <c r="BC70" t="s">
        <v>2689</v>
      </c>
      <c r="BJ70">
        <v>30</v>
      </c>
      <c r="BK70" t="s">
        <v>2850</v>
      </c>
      <c r="BL70">
        <v>31</v>
      </c>
      <c r="BM70" t="s">
        <v>3047</v>
      </c>
    </row>
    <row r="71" spans="5:65" x14ac:dyDescent="0.25">
      <c r="E71">
        <v>2043</v>
      </c>
      <c r="P71">
        <v>7</v>
      </c>
      <c r="Q71" t="s">
        <v>971</v>
      </c>
      <c r="Z71">
        <v>12</v>
      </c>
      <c r="AA71" t="s">
        <v>1241</v>
      </c>
      <c r="AB71">
        <v>13</v>
      </c>
      <c r="AC71" t="s">
        <v>1320</v>
      </c>
      <c r="AD71">
        <v>14</v>
      </c>
      <c r="AE71" t="s">
        <v>1400</v>
      </c>
      <c r="AF71">
        <v>15</v>
      </c>
      <c r="AG71" t="s">
        <v>1519</v>
      </c>
      <c r="AH71">
        <v>16</v>
      </c>
      <c r="AI71" t="s">
        <v>1635</v>
      </c>
      <c r="AP71">
        <v>20</v>
      </c>
      <c r="AQ71" t="s">
        <v>1835</v>
      </c>
      <c r="AR71">
        <v>21</v>
      </c>
      <c r="AS71" t="s">
        <v>2396</v>
      </c>
      <c r="BB71">
        <v>26</v>
      </c>
      <c r="BC71" t="s">
        <v>2690</v>
      </c>
      <c r="BJ71">
        <v>30</v>
      </c>
      <c r="BK71" t="s">
        <v>2851</v>
      </c>
      <c r="BL71">
        <v>31</v>
      </c>
      <c r="BM71" t="s">
        <v>3048</v>
      </c>
    </row>
    <row r="72" spans="5:65" x14ac:dyDescent="0.25">
      <c r="E72">
        <v>2044</v>
      </c>
      <c r="P72">
        <v>7</v>
      </c>
      <c r="Q72" t="s">
        <v>972</v>
      </c>
      <c r="Z72">
        <v>12</v>
      </c>
      <c r="AA72" t="s">
        <v>1242</v>
      </c>
      <c r="AB72">
        <v>13</v>
      </c>
      <c r="AC72" t="s">
        <v>1321</v>
      </c>
      <c r="AD72">
        <v>14</v>
      </c>
      <c r="AE72" t="s">
        <v>1401</v>
      </c>
      <c r="AF72">
        <v>15</v>
      </c>
      <c r="AG72" t="s">
        <v>1520</v>
      </c>
      <c r="AH72">
        <v>16</v>
      </c>
      <c r="AI72" t="s">
        <v>1636</v>
      </c>
      <c r="AP72">
        <v>20</v>
      </c>
      <c r="AQ72" t="s">
        <v>1836</v>
      </c>
      <c r="AR72">
        <v>21</v>
      </c>
      <c r="AS72" t="s">
        <v>2397</v>
      </c>
      <c r="BB72">
        <v>26</v>
      </c>
      <c r="BC72" t="s">
        <v>1445</v>
      </c>
      <c r="BJ72">
        <v>30</v>
      </c>
      <c r="BK72" t="s">
        <v>2852</v>
      </c>
      <c r="BL72">
        <v>31</v>
      </c>
      <c r="BM72" t="s">
        <v>3049</v>
      </c>
    </row>
    <row r="73" spans="5:65" x14ac:dyDescent="0.25">
      <c r="E73">
        <v>2045</v>
      </c>
      <c r="P73">
        <v>7</v>
      </c>
      <c r="Q73" t="s">
        <v>973</v>
      </c>
      <c r="Z73">
        <v>12</v>
      </c>
      <c r="AA73" t="s">
        <v>1243</v>
      </c>
      <c r="AB73">
        <v>13</v>
      </c>
      <c r="AC73" t="s">
        <v>1322</v>
      </c>
      <c r="AD73">
        <v>14</v>
      </c>
      <c r="AE73" t="s">
        <v>1402</v>
      </c>
      <c r="AF73">
        <v>15</v>
      </c>
      <c r="AG73" t="s">
        <v>1521</v>
      </c>
      <c r="AH73">
        <v>16</v>
      </c>
      <c r="AI73" t="s">
        <v>1637</v>
      </c>
      <c r="AP73">
        <v>20</v>
      </c>
      <c r="AQ73" t="s">
        <v>1837</v>
      </c>
      <c r="AR73">
        <v>21</v>
      </c>
      <c r="AS73" t="s">
        <v>2398</v>
      </c>
      <c r="BB73">
        <v>26</v>
      </c>
      <c r="BC73" t="s">
        <v>2691</v>
      </c>
      <c r="BJ73">
        <v>30</v>
      </c>
      <c r="BK73" t="s">
        <v>2853</v>
      </c>
      <c r="BL73">
        <v>31</v>
      </c>
      <c r="BM73" t="s">
        <v>3050</v>
      </c>
    </row>
    <row r="74" spans="5:65" x14ac:dyDescent="0.25">
      <c r="E74">
        <v>2046</v>
      </c>
      <c r="P74">
        <v>7</v>
      </c>
      <c r="Q74" t="s">
        <v>974</v>
      </c>
      <c r="Z74">
        <v>12</v>
      </c>
      <c r="AA74" t="s">
        <v>1244</v>
      </c>
      <c r="AB74">
        <v>13</v>
      </c>
      <c r="AC74" t="s">
        <v>1323</v>
      </c>
      <c r="AD74">
        <v>14</v>
      </c>
      <c r="AE74" t="s">
        <v>1403</v>
      </c>
      <c r="AF74">
        <v>15</v>
      </c>
      <c r="AG74" t="s">
        <v>1522</v>
      </c>
      <c r="AH74">
        <v>16</v>
      </c>
      <c r="AI74" t="s">
        <v>1638</v>
      </c>
      <c r="AP74">
        <v>20</v>
      </c>
      <c r="AQ74" t="s">
        <v>1838</v>
      </c>
      <c r="AR74">
        <v>21</v>
      </c>
      <c r="AS74" t="s">
        <v>2399</v>
      </c>
      <c r="BB74">
        <v>26</v>
      </c>
      <c r="BC74" t="s">
        <v>2692</v>
      </c>
      <c r="BJ74">
        <v>30</v>
      </c>
      <c r="BK74" t="s">
        <v>2854</v>
      </c>
      <c r="BL74">
        <v>31</v>
      </c>
      <c r="BM74" t="s">
        <v>3051</v>
      </c>
    </row>
    <row r="75" spans="5:65" x14ac:dyDescent="0.25">
      <c r="E75">
        <v>2047</v>
      </c>
      <c r="P75">
        <v>7</v>
      </c>
      <c r="Q75" t="s">
        <v>975</v>
      </c>
      <c r="Z75">
        <v>12</v>
      </c>
      <c r="AA75" t="s">
        <v>1245</v>
      </c>
      <c r="AB75">
        <v>13</v>
      </c>
      <c r="AC75" t="s">
        <v>1324</v>
      </c>
      <c r="AD75">
        <v>14</v>
      </c>
      <c r="AE75" t="s">
        <v>1404</v>
      </c>
      <c r="AF75">
        <v>15</v>
      </c>
      <c r="AG75" t="s">
        <v>985</v>
      </c>
      <c r="AH75">
        <v>16</v>
      </c>
      <c r="AI75" t="s">
        <v>1639</v>
      </c>
      <c r="AP75">
        <v>20</v>
      </c>
      <c r="AQ75" t="s">
        <v>1839</v>
      </c>
      <c r="AR75">
        <v>21</v>
      </c>
      <c r="AS75" t="s">
        <v>2400</v>
      </c>
      <c r="BJ75">
        <v>30</v>
      </c>
      <c r="BK75" t="s">
        <v>2855</v>
      </c>
      <c r="BL75">
        <v>31</v>
      </c>
      <c r="BM75" t="s">
        <v>3052</v>
      </c>
    </row>
    <row r="76" spans="5:65" x14ac:dyDescent="0.25">
      <c r="E76">
        <v>2048</v>
      </c>
      <c r="P76">
        <v>7</v>
      </c>
      <c r="Q76" t="s">
        <v>976</v>
      </c>
      <c r="Z76">
        <v>12</v>
      </c>
      <c r="AA76" t="s">
        <v>1246</v>
      </c>
      <c r="AB76">
        <v>13</v>
      </c>
      <c r="AC76" t="s">
        <v>1325</v>
      </c>
      <c r="AD76">
        <v>14</v>
      </c>
      <c r="AE76" t="s">
        <v>1405</v>
      </c>
      <c r="AF76">
        <v>15</v>
      </c>
      <c r="AG76" t="s">
        <v>1523</v>
      </c>
      <c r="AH76">
        <v>16</v>
      </c>
      <c r="AI76" t="s">
        <v>1640</v>
      </c>
      <c r="AP76">
        <v>20</v>
      </c>
      <c r="AQ76" t="s">
        <v>1840</v>
      </c>
      <c r="AR76">
        <v>21</v>
      </c>
      <c r="AS76" t="s">
        <v>1278</v>
      </c>
      <c r="BJ76">
        <v>30</v>
      </c>
      <c r="BK76" t="s">
        <v>2856</v>
      </c>
      <c r="BL76">
        <v>31</v>
      </c>
      <c r="BM76" t="s">
        <v>3053</v>
      </c>
    </row>
    <row r="77" spans="5:65" x14ac:dyDescent="0.25">
      <c r="E77">
        <v>2049</v>
      </c>
      <c r="P77">
        <v>7</v>
      </c>
      <c r="Q77" t="s">
        <v>977</v>
      </c>
      <c r="Z77">
        <v>12</v>
      </c>
      <c r="AA77" t="s">
        <v>1247</v>
      </c>
      <c r="AB77">
        <v>13</v>
      </c>
      <c r="AC77" t="s">
        <v>1326</v>
      </c>
      <c r="AD77">
        <v>14</v>
      </c>
      <c r="AE77" t="s">
        <v>1406</v>
      </c>
      <c r="AF77">
        <v>15</v>
      </c>
      <c r="AG77" t="s">
        <v>1524</v>
      </c>
      <c r="AH77">
        <v>16</v>
      </c>
      <c r="AI77" t="s">
        <v>1641</v>
      </c>
      <c r="AP77">
        <v>20</v>
      </c>
      <c r="AQ77" t="s">
        <v>1841</v>
      </c>
      <c r="AR77">
        <v>21</v>
      </c>
      <c r="AS77" t="s">
        <v>2401</v>
      </c>
      <c r="BJ77">
        <v>30</v>
      </c>
      <c r="BK77" t="s">
        <v>2857</v>
      </c>
      <c r="BL77">
        <v>31</v>
      </c>
      <c r="BM77" t="s">
        <v>3054</v>
      </c>
    </row>
    <row r="78" spans="5:65" x14ac:dyDescent="0.25">
      <c r="E78">
        <v>2050</v>
      </c>
      <c r="P78">
        <v>7</v>
      </c>
      <c r="Q78" t="s">
        <v>978</v>
      </c>
      <c r="Z78">
        <v>12</v>
      </c>
      <c r="AA78" t="s">
        <v>1248</v>
      </c>
      <c r="AB78">
        <v>13</v>
      </c>
      <c r="AC78" t="s">
        <v>1327</v>
      </c>
      <c r="AD78">
        <v>14</v>
      </c>
      <c r="AE78" t="s">
        <v>1232</v>
      </c>
      <c r="AF78">
        <v>15</v>
      </c>
      <c r="AG78" t="s">
        <v>1525</v>
      </c>
      <c r="AH78">
        <v>16</v>
      </c>
      <c r="AI78" t="s">
        <v>1642</v>
      </c>
      <c r="AP78">
        <v>20</v>
      </c>
      <c r="AQ78" t="s">
        <v>1842</v>
      </c>
      <c r="AR78">
        <v>21</v>
      </c>
      <c r="AS78" t="s">
        <v>2402</v>
      </c>
      <c r="BJ78">
        <v>30</v>
      </c>
      <c r="BK78" t="s">
        <v>2858</v>
      </c>
      <c r="BL78">
        <v>31</v>
      </c>
      <c r="BM78" t="s">
        <v>3055</v>
      </c>
    </row>
    <row r="79" spans="5:65" x14ac:dyDescent="0.25">
      <c r="P79">
        <v>7</v>
      </c>
      <c r="Q79" t="s">
        <v>979</v>
      </c>
      <c r="Z79">
        <v>12</v>
      </c>
      <c r="AA79" t="s">
        <v>1249</v>
      </c>
      <c r="AB79">
        <v>13</v>
      </c>
      <c r="AC79" t="s">
        <v>1328</v>
      </c>
      <c r="AD79">
        <v>14</v>
      </c>
      <c r="AE79" t="s">
        <v>1407</v>
      </c>
      <c r="AF79">
        <v>15</v>
      </c>
      <c r="AG79" t="s">
        <v>1526</v>
      </c>
      <c r="AH79">
        <v>16</v>
      </c>
      <c r="AI79" t="s">
        <v>1643</v>
      </c>
      <c r="AP79">
        <v>20</v>
      </c>
      <c r="AQ79" t="s">
        <v>1843</v>
      </c>
      <c r="AR79">
        <v>21</v>
      </c>
      <c r="AS79" t="s">
        <v>2403</v>
      </c>
      <c r="BJ79">
        <v>30</v>
      </c>
      <c r="BK79" t="s">
        <v>2859</v>
      </c>
      <c r="BL79">
        <v>31</v>
      </c>
      <c r="BM79" t="s">
        <v>3056</v>
      </c>
    </row>
    <row r="80" spans="5:65" x14ac:dyDescent="0.25">
      <c r="P80">
        <v>7</v>
      </c>
      <c r="Q80" t="s">
        <v>980</v>
      </c>
      <c r="Z80">
        <v>12</v>
      </c>
      <c r="AA80" t="s">
        <v>1250</v>
      </c>
      <c r="AB80">
        <v>13</v>
      </c>
      <c r="AC80" t="s">
        <v>1329</v>
      </c>
      <c r="AD80">
        <v>14</v>
      </c>
      <c r="AE80" t="s">
        <v>1408</v>
      </c>
      <c r="AF80">
        <v>15</v>
      </c>
      <c r="AG80" t="s">
        <v>1527</v>
      </c>
      <c r="AH80">
        <v>16</v>
      </c>
      <c r="AI80" t="s">
        <v>1644</v>
      </c>
      <c r="AP80">
        <v>20</v>
      </c>
      <c r="AQ80" t="s">
        <v>1844</v>
      </c>
      <c r="AR80">
        <v>21</v>
      </c>
      <c r="AS80" t="s">
        <v>2404</v>
      </c>
      <c r="BJ80">
        <v>30</v>
      </c>
      <c r="BK80" t="s">
        <v>2860</v>
      </c>
      <c r="BL80">
        <v>31</v>
      </c>
      <c r="BM80" t="s">
        <v>3057</v>
      </c>
    </row>
    <row r="81" spans="16:65" x14ac:dyDescent="0.25">
      <c r="P81">
        <v>7</v>
      </c>
      <c r="Q81" t="s">
        <v>981</v>
      </c>
      <c r="Z81">
        <v>12</v>
      </c>
      <c r="AA81" t="s">
        <v>1251</v>
      </c>
      <c r="AB81">
        <v>13</v>
      </c>
      <c r="AC81" t="s">
        <v>1330</v>
      </c>
      <c r="AD81">
        <v>14</v>
      </c>
      <c r="AE81" t="s">
        <v>1409</v>
      </c>
      <c r="AF81">
        <v>15</v>
      </c>
      <c r="AG81" t="s">
        <v>1528</v>
      </c>
      <c r="AH81">
        <v>16</v>
      </c>
      <c r="AI81" t="s">
        <v>993</v>
      </c>
      <c r="AP81">
        <v>20</v>
      </c>
      <c r="AQ81" t="s">
        <v>1845</v>
      </c>
      <c r="AR81">
        <v>21</v>
      </c>
      <c r="AS81" t="s">
        <v>2405</v>
      </c>
      <c r="BJ81">
        <v>30</v>
      </c>
      <c r="BK81" t="s">
        <v>2861</v>
      </c>
      <c r="BL81">
        <v>31</v>
      </c>
      <c r="BM81" t="s">
        <v>3058</v>
      </c>
    </row>
    <row r="82" spans="16:65" x14ac:dyDescent="0.25">
      <c r="P82">
        <v>7</v>
      </c>
      <c r="Q82" t="s">
        <v>982</v>
      </c>
      <c r="Z82">
        <v>12</v>
      </c>
      <c r="AA82" t="s">
        <v>1252</v>
      </c>
      <c r="AB82">
        <v>13</v>
      </c>
      <c r="AC82" t="s">
        <v>1331</v>
      </c>
      <c r="AD82">
        <v>14</v>
      </c>
      <c r="AE82" t="s">
        <v>1410</v>
      </c>
      <c r="AF82">
        <v>15</v>
      </c>
      <c r="AG82" t="s">
        <v>1529</v>
      </c>
      <c r="AH82">
        <v>16</v>
      </c>
      <c r="AI82" t="s">
        <v>1645</v>
      </c>
      <c r="AP82">
        <v>20</v>
      </c>
      <c r="AQ82" t="s">
        <v>1846</v>
      </c>
      <c r="AR82">
        <v>21</v>
      </c>
      <c r="AS82" t="s">
        <v>2406</v>
      </c>
      <c r="BJ82">
        <v>30</v>
      </c>
      <c r="BK82" t="s">
        <v>2862</v>
      </c>
      <c r="BL82">
        <v>31</v>
      </c>
      <c r="BM82" t="s">
        <v>3059</v>
      </c>
    </row>
    <row r="83" spans="16:65" x14ac:dyDescent="0.25">
      <c r="P83">
        <v>7</v>
      </c>
      <c r="Q83" t="s">
        <v>983</v>
      </c>
      <c r="Z83">
        <v>12</v>
      </c>
      <c r="AA83" t="s">
        <v>1253</v>
      </c>
      <c r="AB83">
        <v>13</v>
      </c>
      <c r="AC83" t="s">
        <v>1332</v>
      </c>
      <c r="AD83">
        <v>14</v>
      </c>
      <c r="AE83" t="s">
        <v>1411</v>
      </c>
      <c r="AF83">
        <v>15</v>
      </c>
      <c r="AG83" t="s">
        <v>1530</v>
      </c>
      <c r="AH83">
        <v>16</v>
      </c>
      <c r="AI83" t="s">
        <v>1646</v>
      </c>
      <c r="AP83">
        <v>20</v>
      </c>
      <c r="AQ83" t="s">
        <v>1847</v>
      </c>
      <c r="AR83">
        <v>21</v>
      </c>
      <c r="AS83" t="s">
        <v>2407</v>
      </c>
      <c r="BJ83">
        <v>30</v>
      </c>
      <c r="BK83" t="s">
        <v>2863</v>
      </c>
      <c r="BL83">
        <v>31</v>
      </c>
      <c r="BM83" t="s">
        <v>3060</v>
      </c>
    </row>
    <row r="84" spans="16:65" x14ac:dyDescent="0.25">
      <c r="P84">
        <v>7</v>
      </c>
      <c r="Q84" t="s">
        <v>984</v>
      </c>
      <c r="AB84">
        <v>13</v>
      </c>
      <c r="AC84" t="s">
        <v>1333</v>
      </c>
      <c r="AD84">
        <v>14</v>
      </c>
      <c r="AE84" t="s">
        <v>1412</v>
      </c>
      <c r="AF84">
        <v>15</v>
      </c>
      <c r="AG84" t="s">
        <v>1531</v>
      </c>
      <c r="AH84">
        <v>16</v>
      </c>
      <c r="AI84" t="s">
        <v>1647</v>
      </c>
      <c r="AP84">
        <v>20</v>
      </c>
      <c r="AQ84" t="s">
        <v>1848</v>
      </c>
      <c r="AR84">
        <v>21</v>
      </c>
      <c r="AS84" t="s">
        <v>2408</v>
      </c>
      <c r="BJ84">
        <v>30</v>
      </c>
      <c r="BK84" t="s">
        <v>2864</v>
      </c>
      <c r="BL84">
        <v>31</v>
      </c>
      <c r="BM84" t="s">
        <v>3061</v>
      </c>
    </row>
    <row r="85" spans="16:65" x14ac:dyDescent="0.25">
      <c r="P85">
        <v>7</v>
      </c>
      <c r="Q85" t="s">
        <v>985</v>
      </c>
      <c r="AB85">
        <v>13</v>
      </c>
      <c r="AC85" t="s">
        <v>1334</v>
      </c>
      <c r="AD85">
        <v>14</v>
      </c>
      <c r="AE85" t="s">
        <v>1413</v>
      </c>
      <c r="AF85">
        <v>15</v>
      </c>
      <c r="AG85" t="s">
        <v>1532</v>
      </c>
      <c r="AH85">
        <v>16</v>
      </c>
      <c r="AI85" t="s">
        <v>1648</v>
      </c>
      <c r="AP85">
        <v>20</v>
      </c>
      <c r="AQ85" t="s">
        <v>1849</v>
      </c>
      <c r="AR85">
        <v>21</v>
      </c>
      <c r="AS85" t="s">
        <v>2409</v>
      </c>
      <c r="BJ85">
        <v>30</v>
      </c>
      <c r="BK85" t="s">
        <v>2865</v>
      </c>
      <c r="BL85">
        <v>31</v>
      </c>
      <c r="BM85" t="s">
        <v>3062</v>
      </c>
    </row>
    <row r="86" spans="16:65" x14ac:dyDescent="0.25">
      <c r="P86">
        <v>7</v>
      </c>
      <c r="Q86" t="s">
        <v>986</v>
      </c>
      <c r="AB86">
        <v>13</v>
      </c>
      <c r="AC86" t="s">
        <v>1335</v>
      </c>
      <c r="AD86">
        <v>14</v>
      </c>
      <c r="AE86" t="s">
        <v>1414</v>
      </c>
      <c r="AF86">
        <v>15</v>
      </c>
      <c r="AG86" t="s">
        <v>1533</v>
      </c>
      <c r="AH86">
        <v>16</v>
      </c>
      <c r="AI86" t="s">
        <v>1649</v>
      </c>
      <c r="AP86">
        <v>20</v>
      </c>
      <c r="AQ86" t="s">
        <v>1850</v>
      </c>
      <c r="AR86">
        <v>21</v>
      </c>
      <c r="AS86" t="s">
        <v>2410</v>
      </c>
      <c r="BJ86">
        <v>30</v>
      </c>
      <c r="BK86" t="s">
        <v>2866</v>
      </c>
      <c r="BL86">
        <v>31</v>
      </c>
      <c r="BM86" t="s">
        <v>3063</v>
      </c>
    </row>
    <row r="87" spans="16:65" x14ac:dyDescent="0.25">
      <c r="P87">
        <v>7</v>
      </c>
      <c r="Q87" t="s">
        <v>987</v>
      </c>
      <c r="AD87">
        <v>14</v>
      </c>
      <c r="AE87" t="s">
        <v>1415</v>
      </c>
      <c r="AF87">
        <v>15</v>
      </c>
      <c r="AG87" t="s">
        <v>1534</v>
      </c>
      <c r="AH87">
        <v>16</v>
      </c>
      <c r="AI87" t="s">
        <v>1650</v>
      </c>
      <c r="AP87">
        <v>20</v>
      </c>
      <c r="AQ87" t="s">
        <v>1851</v>
      </c>
      <c r="AR87">
        <v>21</v>
      </c>
      <c r="AS87" t="s">
        <v>2411</v>
      </c>
      <c r="BJ87">
        <v>30</v>
      </c>
      <c r="BK87" t="s">
        <v>2867</v>
      </c>
      <c r="BL87">
        <v>31</v>
      </c>
      <c r="BM87" t="s">
        <v>3064</v>
      </c>
    </row>
    <row r="88" spans="16:65" x14ac:dyDescent="0.25">
      <c r="P88">
        <v>7</v>
      </c>
      <c r="Q88" t="s">
        <v>988</v>
      </c>
      <c r="AD88">
        <v>14</v>
      </c>
      <c r="AE88" t="s">
        <v>1416</v>
      </c>
      <c r="AF88">
        <v>15</v>
      </c>
      <c r="AG88" t="s">
        <v>1535</v>
      </c>
      <c r="AH88">
        <v>16</v>
      </c>
      <c r="AI88" t="s">
        <v>1651</v>
      </c>
      <c r="AP88">
        <v>20</v>
      </c>
      <c r="AQ88" t="s">
        <v>1852</v>
      </c>
      <c r="AR88">
        <v>21</v>
      </c>
      <c r="AS88" t="s">
        <v>2412</v>
      </c>
      <c r="BJ88">
        <v>30</v>
      </c>
      <c r="BK88" t="s">
        <v>2868</v>
      </c>
      <c r="BL88">
        <v>31</v>
      </c>
      <c r="BM88" t="s">
        <v>3065</v>
      </c>
    </row>
    <row r="89" spans="16:65" x14ac:dyDescent="0.25">
      <c r="P89">
        <v>7</v>
      </c>
      <c r="Q89" t="s">
        <v>989</v>
      </c>
      <c r="AD89">
        <v>14</v>
      </c>
      <c r="AE89" t="s">
        <v>1417</v>
      </c>
      <c r="AF89">
        <v>15</v>
      </c>
      <c r="AG89" t="s">
        <v>1536</v>
      </c>
      <c r="AH89">
        <v>16</v>
      </c>
      <c r="AI89" t="s">
        <v>1652</v>
      </c>
      <c r="AP89">
        <v>20</v>
      </c>
      <c r="AQ89" t="s">
        <v>1853</v>
      </c>
      <c r="AR89">
        <v>21</v>
      </c>
      <c r="AS89" t="s">
        <v>2413</v>
      </c>
      <c r="BJ89">
        <v>30</v>
      </c>
      <c r="BK89" t="s">
        <v>2869</v>
      </c>
      <c r="BL89">
        <v>31</v>
      </c>
      <c r="BM89" t="s">
        <v>3066</v>
      </c>
    </row>
    <row r="90" spans="16:65" x14ac:dyDescent="0.25">
      <c r="P90">
        <v>7</v>
      </c>
      <c r="Q90" t="s">
        <v>990</v>
      </c>
      <c r="AD90">
        <v>14</v>
      </c>
      <c r="AE90" t="s">
        <v>1418</v>
      </c>
      <c r="AF90">
        <v>15</v>
      </c>
      <c r="AG90" t="s">
        <v>1537</v>
      </c>
      <c r="AH90">
        <v>16</v>
      </c>
      <c r="AI90" t="s">
        <v>1653</v>
      </c>
      <c r="AP90">
        <v>20</v>
      </c>
      <c r="AQ90" t="s">
        <v>1854</v>
      </c>
      <c r="AR90">
        <v>21</v>
      </c>
      <c r="AS90" t="s">
        <v>2414</v>
      </c>
      <c r="BJ90">
        <v>30</v>
      </c>
      <c r="BK90" t="s">
        <v>2870</v>
      </c>
      <c r="BL90">
        <v>31</v>
      </c>
      <c r="BM90" t="s">
        <v>3067</v>
      </c>
    </row>
    <row r="91" spans="16:65" x14ac:dyDescent="0.25">
      <c r="P91">
        <v>7</v>
      </c>
      <c r="Q91" t="s">
        <v>991</v>
      </c>
      <c r="AD91">
        <v>14</v>
      </c>
      <c r="AE91" t="s">
        <v>1419</v>
      </c>
      <c r="AF91">
        <v>15</v>
      </c>
      <c r="AG91" t="s">
        <v>1538</v>
      </c>
      <c r="AH91">
        <v>16</v>
      </c>
      <c r="AI91" t="s">
        <v>1654</v>
      </c>
      <c r="AP91">
        <v>20</v>
      </c>
      <c r="AQ91" t="s">
        <v>1855</v>
      </c>
      <c r="AR91">
        <v>21</v>
      </c>
      <c r="AS91" t="s">
        <v>2415</v>
      </c>
      <c r="BJ91">
        <v>30</v>
      </c>
      <c r="BK91" t="s">
        <v>2871</v>
      </c>
      <c r="BL91">
        <v>31</v>
      </c>
      <c r="BM91" t="s">
        <v>3068</v>
      </c>
    </row>
    <row r="92" spans="16:65" x14ac:dyDescent="0.25">
      <c r="P92">
        <v>7</v>
      </c>
      <c r="Q92" t="s">
        <v>992</v>
      </c>
      <c r="AD92">
        <v>14</v>
      </c>
      <c r="AE92" t="s">
        <v>1420</v>
      </c>
      <c r="AF92">
        <v>15</v>
      </c>
      <c r="AG92" t="s">
        <v>1539</v>
      </c>
      <c r="AH92">
        <v>16</v>
      </c>
      <c r="AI92" t="s">
        <v>1655</v>
      </c>
      <c r="AP92">
        <v>20</v>
      </c>
      <c r="AQ92" t="s">
        <v>1856</v>
      </c>
      <c r="AR92">
        <v>21</v>
      </c>
      <c r="AS92" t="s">
        <v>2416</v>
      </c>
      <c r="BJ92">
        <v>30</v>
      </c>
      <c r="BK92" t="s">
        <v>2872</v>
      </c>
      <c r="BL92">
        <v>31</v>
      </c>
      <c r="BM92" t="s">
        <v>3069</v>
      </c>
    </row>
    <row r="93" spans="16:65" x14ac:dyDescent="0.25">
      <c r="P93">
        <v>7</v>
      </c>
      <c r="Q93" t="s">
        <v>993</v>
      </c>
      <c r="AD93">
        <v>14</v>
      </c>
      <c r="AE93" t="s">
        <v>1421</v>
      </c>
      <c r="AF93">
        <v>15</v>
      </c>
      <c r="AG93" t="s">
        <v>1540</v>
      </c>
      <c r="AH93">
        <v>16</v>
      </c>
      <c r="AI93" t="s">
        <v>1656</v>
      </c>
      <c r="AP93">
        <v>20</v>
      </c>
      <c r="AQ93" t="s">
        <v>1857</v>
      </c>
      <c r="AR93">
        <v>21</v>
      </c>
      <c r="AS93" t="s">
        <v>2417</v>
      </c>
      <c r="BJ93">
        <v>30</v>
      </c>
      <c r="BK93" t="s">
        <v>2873</v>
      </c>
      <c r="BL93">
        <v>31</v>
      </c>
      <c r="BM93" t="s">
        <v>3070</v>
      </c>
    </row>
    <row r="94" spans="16:65" x14ac:dyDescent="0.25">
      <c r="P94">
        <v>7</v>
      </c>
      <c r="Q94" t="s">
        <v>994</v>
      </c>
      <c r="AD94">
        <v>14</v>
      </c>
      <c r="AE94" t="s">
        <v>1422</v>
      </c>
      <c r="AF94">
        <v>15</v>
      </c>
      <c r="AG94" t="s">
        <v>1541</v>
      </c>
      <c r="AH94">
        <v>16</v>
      </c>
      <c r="AI94" t="s">
        <v>1657</v>
      </c>
      <c r="AP94">
        <v>20</v>
      </c>
      <c r="AQ94" t="s">
        <v>1858</v>
      </c>
      <c r="AR94">
        <v>21</v>
      </c>
      <c r="AS94" t="s">
        <v>2418</v>
      </c>
      <c r="BJ94">
        <v>30</v>
      </c>
      <c r="BK94" t="s">
        <v>1499</v>
      </c>
      <c r="BL94">
        <v>31</v>
      </c>
      <c r="BM94" t="s">
        <v>3071</v>
      </c>
    </row>
    <row r="95" spans="16:65" x14ac:dyDescent="0.25">
      <c r="P95">
        <v>7</v>
      </c>
      <c r="Q95" t="s">
        <v>995</v>
      </c>
      <c r="AD95">
        <v>14</v>
      </c>
      <c r="AE95" t="s">
        <v>1423</v>
      </c>
      <c r="AF95">
        <v>15</v>
      </c>
      <c r="AG95" t="s">
        <v>1542</v>
      </c>
      <c r="AH95">
        <v>16</v>
      </c>
      <c r="AI95" t="s">
        <v>1658</v>
      </c>
      <c r="AP95">
        <v>20</v>
      </c>
      <c r="AQ95" t="s">
        <v>1859</v>
      </c>
      <c r="AR95">
        <v>21</v>
      </c>
      <c r="AS95" t="s">
        <v>2419</v>
      </c>
      <c r="BJ95">
        <v>30</v>
      </c>
      <c r="BK95" t="s">
        <v>2874</v>
      </c>
      <c r="BL95">
        <v>31</v>
      </c>
      <c r="BM95" t="s">
        <v>3072</v>
      </c>
    </row>
    <row r="96" spans="16:65" x14ac:dyDescent="0.25">
      <c r="P96">
        <v>7</v>
      </c>
      <c r="Q96" t="s">
        <v>996</v>
      </c>
      <c r="AD96">
        <v>14</v>
      </c>
      <c r="AE96" t="s">
        <v>1424</v>
      </c>
      <c r="AF96">
        <v>15</v>
      </c>
      <c r="AG96" t="s">
        <v>1543</v>
      </c>
      <c r="AH96">
        <v>16</v>
      </c>
      <c r="AI96" t="s">
        <v>1659</v>
      </c>
      <c r="AP96">
        <v>20</v>
      </c>
      <c r="AQ96" t="s">
        <v>1860</v>
      </c>
      <c r="AR96">
        <v>21</v>
      </c>
      <c r="AS96" t="s">
        <v>2420</v>
      </c>
      <c r="BJ96">
        <v>30</v>
      </c>
      <c r="BK96" t="s">
        <v>2875</v>
      </c>
      <c r="BL96">
        <v>31</v>
      </c>
      <c r="BM96" t="s">
        <v>3073</v>
      </c>
    </row>
    <row r="97" spans="16:65" x14ac:dyDescent="0.25">
      <c r="P97">
        <v>7</v>
      </c>
      <c r="Q97" t="s">
        <v>997</v>
      </c>
      <c r="AD97">
        <v>14</v>
      </c>
      <c r="AE97" t="s">
        <v>1425</v>
      </c>
      <c r="AF97">
        <v>15</v>
      </c>
      <c r="AG97" t="s">
        <v>1544</v>
      </c>
      <c r="AH97">
        <v>16</v>
      </c>
      <c r="AI97" t="s">
        <v>1660</v>
      </c>
      <c r="AP97">
        <v>20</v>
      </c>
      <c r="AQ97" t="s">
        <v>1861</v>
      </c>
      <c r="AR97">
        <v>21</v>
      </c>
      <c r="AS97" t="s">
        <v>2421</v>
      </c>
      <c r="BJ97">
        <v>30</v>
      </c>
      <c r="BK97" t="s">
        <v>2876</v>
      </c>
      <c r="BL97">
        <v>31</v>
      </c>
      <c r="BM97" t="s">
        <v>3074</v>
      </c>
    </row>
    <row r="98" spans="16:65" x14ac:dyDescent="0.25">
      <c r="P98">
        <v>7</v>
      </c>
      <c r="Q98" t="s">
        <v>998</v>
      </c>
      <c r="AD98">
        <v>14</v>
      </c>
      <c r="AE98" t="s">
        <v>1426</v>
      </c>
      <c r="AF98">
        <v>15</v>
      </c>
      <c r="AG98" t="s">
        <v>1545</v>
      </c>
      <c r="AH98">
        <v>16</v>
      </c>
      <c r="AI98" t="s">
        <v>1661</v>
      </c>
      <c r="AP98">
        <v>20</v>
      </c>
      <c r="AQ98" t="s">
        <v>1862</v>
      </c>
      <c r="AR98">
        <v>21</v>
      </c>
      <c r="AS98" t="s">
        <v>2422</v>
      </c>
      <c r="BJ98">
        <v>30</v>
      </c>
      <c r="BK98" t="s">
        <v>2877</v>
      </c>
      <c r="BL98">
        <v>31</v>
      </c>
      <c r="BM98" t="s">
        <v>3075</v>
      </c>
    </row>
    <row r="99" spans="16:65" x14ac:dyDescent="0.25">
      <c r="P99">
        <v>7</v>
      </c>
      <c r="Q99" t="s">
        <v>999</v>
      </c>
      <c r="AD99">
        <v>14</v>
      </c>
      <c r="AE99" t="s">
        <v>1427</v>
      </c>
      <c r="AF99">
        <v>15</v>
      </c>
      <c r="AG99" t="s">
        <v>1546</v>
      </c>
      <c r="AH99">
        <v>16</v>
      </c>
      <c r="AI99" t="s">
        <v>1662</v>
      </c>
      <c r="AP99">
        <v>20</v>
      </c>
      <c r="AQ99" t="s">
        <v>1863</v>
      </c>
      <c r="AR99">
        <v>21</v>
      </c>
      <c r="AS99" t="s">
        <v>2423</v>
      </c>
      <c r="BJ99">
        <v>30</v>
      </c>
      <c r="BK99" t="s">
        <v>2878</v>
      </c>
      <c r="BL99">
        <v>31</v>
      </c>
      <c r="BM99" t="s">
        <v>3076</v>
      </c>
    </row>
    <row r="100" spans="16:65" x14ac:dyDescent="0.25">
      <c r="P100">
        <v>7</v>
      </c>
      <c r="Q100" t="s">
        <v>1000</v>
      </c>
      <c r="AD100">
        <v>14</v>
      </c>
      <c r="AE100" t="s">
        <v>1428</v>
      </c>
      <c r="AF100">
        <v>15</v>
      </c>
      <c r="AG100" t="s">
        <v>1547</v>
      </c>
      <c r="AH100">
        <v>16</v>
      </c>
      <c r="AI100" t="s">
        <v>1663</v>
      </c>
      <c r="AP100">
        <v>20</v>
      </c>
      <c r="AQ100" t="s">
        <v>1864</v>
      </c>
      <c r="AR100">
        <v>21</v>
      </c>
      <c r="AS100" t="s">
        <v>2424</v>
      </c>
      <c r="BJ100">
        <v>30</v>
      </c>
      <c r="BK100" t="s">
        <v>2879</v>
      </c>
      <c r="BL100">
        <v>31</v>
      </c>
      <c r="BM100" t="s">
        <v>3077</v>
      </c>
    </row>
    <row r="101" spans="16:65" x14ac:dyDescent="0.25">
      <c r="P101">
        <v>7</v>
      </c>
      <c r="Q101" t="s">
        <v>1001</v>
      </c>
      <c r="AD101">
        <v>14</v>
      </c>
      <c r="AE101" t="s">
        <v>1429</v>
      </c>
      <c r="AF101">
        <v>15</v>
      </c>
      <c r="AG101" t="s">
        <v>1548</v>
      </c>
      <c r="AH101">
        <v>16</v>
      </c>
      <c r="AI101" t="s">
        <v>1438</v>
      </c>
      <c r="AP101">
        <v>20</v>
      </c>
      <c r="AQ101" t="s">
        <v>1865</v>
      </c>
      <c r="AR101">
        <v>21</v>
      </c>
      <c r="AS101" t="s">
        <v>2425</v>
      </c>
      <c r="BJ101">
        <v>30</v>
      </c>
      <c r="BK101" t="s">
        <v>2880</v>
      </c>
      <c r="BL101">
        <v>31</v>
      </c>
      <c r="BM101" t="s">
        <v>3078</v>
      </c>
    </row>
    <row r="102" spans="16:65" x14ac:dyDescent="0.25">
      <c r="P102">
        <v>7</v>
      </c>
      <c r="Q102" t="s">
        <v>1002</v>
      </c>
      <c r="AD102">
        <v>14</v>
      </c>
      <c r="AE102" t="s">
        <v>1430</v>
      </c>
      <c r="AF102">
        <v>15</v>
      </c>
      <c r="AG102" t="s">
        <v>1549</v>
      </c>
      <c r="AH102">
        <v>16</v>
      </c>
      <c r="AI102" t="s">
        <v>1664</v>
      </c>
      <c r="AP102">
        <v>20</v>
      </c>
      <c r="AQ102" t="s">
        <v>1866</v>
      </c>
      <c r="AR102">
        <v>21</v>
      </c>
      <c r="AS102" t="s">
        <v>2426</v>
      </c>
      <c r="BJ102">
        <v>30</v>
      </c>
      <c r="BK102" t="s">
        <v>2881</v>
      </c>
      <c r="BL102">
        <v>31</v>
      </c>
      <c r="BM102" t="s">
        <v>3079</v>
      </c>
    </row>
    <row r="103" spans="16:65" x14ac:dyDescent="0.25">
      <c r="P103">
        <v>7</v>
      </c>
      <c r="Q103" t="s">
        <v>1003</v>
      </c>
      <c r="AD103">
        <v>14</v>
      </c>
      <c r="AE103" t="s">
        <v>1431</v>
      </c>
      <c r="AF103">
        <v>15</v>
      </c>
      <c r="AG103" t="s">
        <v>1550</v>
      </c>
      <c r="AH103">
        <v>16</v>
      </c>
      <c r="AI103" t="s">
        <v>1665</v>
      </c>
      <c r="AP103">
        <v>20</v>
      </c>
      <c r="AQ103" t="s">
        <v>1867</v>
      </c>
      <c r="AR103">
        <v>21</v>
      </c>
      <c r="AS103" t="s">
        <v>2427</v>
      </c>
      <c r="BJ103">
        <v>30</v>
      </c>
      <c r="BK103" t="s">
        <v>2882</v>
      </c>
      <c r="BL103">
        <v>31</v>
      </c>
      <c r="BM103" t="s">
        <v>3080</v>
      </c>
    </row>
    <row r="104" spans="16:65" x14ac:dyDescent="0.25">
      <c r="P104">
        <v>7</v>
      </c>
      <c r="Q104" t="s">
        <v>1004</v>
      </c>
      <c r="AD104">
        <v>14</v>
      </c>
      <c r="AE104" t="s">
        <v>1011</v>
      </c>
      <c r="AF104">
        <v>15</v>
      </c>
      <c r="AG104" t="s">
        <v>1551</v>
      </c>
      <c r="AH104">
        <v>16</v>
      </c>
      <c r="AI104" t="s">
        <v>1666</v>
      </c>
      <c r="AP104">
        <v>20</v>
      </c>
      <c r="AQ104" t="s">
        <v>1868</v>
      </c>
      <c r="AR104">
        <v>21</v>
      </c>
      <c r="AS104" t="s">
        <v>2428</v>
      </c>
      <c r="BJ104">
        <v>30</v>
      </c>
      <c r="BK104" t="s">
        <v>2883</v>
      </c>
      <c r="BL104">
        <v>31</v>
      </c>
      <c r="BM104" t="s">
        <v>3081</v>
      </c>
    </row>
    <row r="105" spans="16:65" x14ac:dyDescent="0.25">
      <c r="P105">
        <v>7</v>
      </c>
      <c r="Q105" t="s">
        <v>1005</v>
      </c>
      <c r="AD105">
        <v>14</v>
      </c>
      <c r="AE105" t="s">
        <v>1432</v>
      </c>
      <c r="AF105">
        <v>15</v>
      </c>
      <c r="AG105" t="s">
        <v>1552</v>
      </c>
      <c r="AH105">
        <v>16</v>
      </c>
      <c r="AI105" t="s">
        <v>1667</v>
      </c>
      <c r="AP105">
        <v>20</v>
      </c>
      <c r="AQ105" t="s">
        <v>1869</v>
      </c>
      <c r="AR105">
        <v>21</v>
      </c>
      <c r="AS105" t="s">
        <v>2429</v>
      </c>
      <c r="BJ105">
        <v>30</v>
      </c>
      <c r="BK105" t="s">
        <v>1621</v>
      </c>
      <c r="BL105">
        <v>31</v>
      </c>
      <c r="BM105" t="s">
        <v>3082</v>
      </c>
    </row>
    <row r="106" spans="16:65" x14ac:dyDescent="0.25">
      <c r="P106">
        <v>7</v>
      </c>
      <c r="Q106" t="s">
        <v>1006</v>
      </c>
      <c r="AD106">
        <v>14</v>
      </c>
      <c r="AE106" t="s">
        <v>1433</v>
      </c>
      <c r="AF106">
        <v>15</v>
      </c>
      <c r="AG106" t="s">
        <v>1553</v>
      </c>
      <c r="AH106">
        <v>16</v>
      </c>
      <c r="AI106" t="s">
        <v>1019</v>
      </c>
      <c r="AP106">
        <v>20</v>
      </c>
      <c r="AQ106" t="s">
        <v>1870</v>
      </c>
      <c r="AR106">
        <v>21</v>
      </c>
      <c r="AS106" t="s">
        <v>2430</v>
      </c>
      <c r="BJ106">
        <v>30</v>
      </c>
      <c r="BK106" t="s">
        <v>1388</v>
      </c>
      <c r="BL106">
        <v>31</v>
      </c>
      <c r="BM106" t="s">
        <v>3083</v>
      </c>
    </row>
    <row r="107" spans="16:65" x14ac:dyDescent="0.25">
      <c r="P107">
        <v>7</v>
      </c>
      <c r="Q107" t="s">
        <v>1007</v>
      </c>
      <c r="AD107">
        <v>14</v>
      </c>
      <c r="AE107" t="s">
        <v>1434</v>
      </c>
      <c r="AF107">
        <v>15</v>
      </c>
      <c r="AG107" t="s">
        <v>1554</v>
      </c>
      <c r="AH107">
        <v>16</v>
      </c>
      <c r="AI107" t="s">
        <v>1668</v>
      </c>
      <c r="AP107">
        <v>20</v>
      </c>
      <c r="AQ107" t="s">
        <v>1871</v>
      </c>
      <c r="AR107">
        <v>21</v>
      </c>
      <c r="AS107" t="s">
        <v>2431</v>
      </c>
      <c r="BJ107">
        <v>30</v>
      </c>
      <c r="BK107" t="s">
        <v>2884</v>
      </c>
      <c r="BL107">
        <v>31</v>
      </c>
      <c r="BM107" t="s">
        <v>3084</v>
      </c>
    </row>
    <row r="108" spans="16:65" x14ac:dyDescent="0.25">
      <c r="P108">
        <v>7</v>
      </c>
      <c r="Q108" t="s">
        <v>1008</v>
      </c>
      <c r="AD108">
        <v>14</v>
      </c>
      <c r="AE108" t="s">
        <v>1435</v>
      </c>
      <c r="AF108">
        <v>15</v>
      </c>
      <c r="AG108" t="s">
        <v>1555</v>
      </c>
      <c r="AH108">
        <v>16</v>
      </c>
      <c r="AI108" t="s">
        <v>1669</v>
      </c>
      <c r="AP108">
        <v>20</v>
      </c>
      <c r="AQ108" t="s">
        <v>1872</v>
      </c>
      <c r="AR108">
        <v>21</v>
      </c>
      <c r="AS108" t="s">
        <v>2432</v>
      </c>
      <c r="BJ108">
        <v>30</v>
      </c>
      <c r="BK108" t="s">
        <v>2885</v>
      </c>
      <c r="BL108">
        <v>31</v>
      </c>
      <c r="BM108" t="s">
        <v>3085</v>
      </c>
    </row>
    <row r="109" spans="16:65" x14ac:dyDescent="0.25">
      <c r="P109">
        <v>7</v>
      </c>
      <c r="Q109" t="s">
        <v>1009</v>
      </c>
      <c r="AD109">
        <v>14</v>
      </c>
      <c r="AE109" t="s">
        <v>1436</v>
      </c>
      <c r="AF109">
        <v>15</v>
      </c>
      <c r="AG109" t="s">
        <v>1556</v>
      </c>
      <c r="AH109">
        <v>16</v>
      </c>
      <c r="AI109" t="s">
        <v>1670</v>
      </c>
      <c r="AP109">
        <v>20</v>
      </c>
      <c r="AQ109" t="s">
        <v>1873</v>
      </c>
      <c r="AR109">
        <v>21</v>
      </c>
      <c r="AS109" t="s">
        <v>974</v>
      </c>
      <c r="BJ109">
        <v>30</v>
      </c>
      <c r="BK109" t="s">
        <v>2886</v>
      </c>
      <c r="BL109">
        <v>31</v>
      </c>
      <c r="BM109" t="s">
        <v>3086</v>
      </c>
    </row>
    <row r="110" spans="16:65" x14ac:dyDescent="0.25">
      <c r="P110">
        <v>7</v>
      </c>
      <c r="Q110" t="s">
        <v>1010</v>
      </c>
      <c r="AD110">
        <v>14</v>
      </c>
      <c r="AE110" t="s">
        <v>1437</v>
      </c>
      <c r="AF110">
        <v>15</v>
      </c>
      <c r="AG110" t="s">
        <v>1557</v>
      </c>
      <c r="AH110">
        <v>16</v>
      </c>
      <c r="AI110" t="s">
        <v>1671</v>
      </c>
      <c r="AP110">
        <v>20</v>
      </c>
      <c r="AQ110" t="s">
        <v>1874</v>
      </c>
      <c r="AR110">
        <v>21</v>
      </c>
      <c r="AS110" t="s">
        <v>2433</v>
      </c>
      <c r="BJ110">
        <v>30</v>
      </c>
      <c r="BK110" t="s">
        <v>2887</v>
      </c>
    </row>
    <row r="111" spans="16:65" x14ac:dyDescent="0.25">
      <c r="P111">
        <v>7</v>
      </c>
      <c r="Q111" t="s">
        <v>1011</v>
      </c>
      <c r="AD111">
        <v>14</v>
      </c>
      <c r="AE111" t="s">
        <v>1438</v>
      </c>
      <c r="AF111">
        <v>15</v>
      </c>
      <c r="AG111" t="s">
        <v>1558</v>
      </c>
      <c r="AH111">
        <v>16</v>
      </c>
      <c r="AI111" t="s">
        <v>1672</v>
      </c>
      <c r="AP111">
        <v>20</v>
      </c>
      <c r="AQ111" t="s">
        <v>1875</v>
      </c>
      <c r="AR111">
        <v>21</v>
      </c>
      <c r="AS111" t="s">
        <v>2434</v>
      </c>
      <c r="BJ111">
        <v>30</v>
      </c>
      <c r="BK111" t="s">
        <v>2888</v>
      </c>
    </row>
    <row r="112" spans="16:65" x14ac:dyDescent="0.25">
      <c r="P112">
        <v>7</v>
      </c>
      <c r="Q112" t="s">
        <v>1012</v>
      </c>
      <c r="AD112">
        <v>14</v>
      </c>
      <c r="AE112" t="s">
        <v>1439</v>
      </c>
      <c r="AF112">
        <v>15</v>
      </c>
      <c r="AG112" t="s">
        <v>1559</v>
      </c>
      <c r="AH112">
        <v>16</v>
      </c>
      <c r="AI112" t="s">
        <v>1673</v>
      </c>
      <c r="AP112">
        <v>20</v>
      </c>
      <c r="AQ112" t="s">
        <v>1876</v>
      </c>
      <c r="AR112">
        <v>21</v>
      </c>
      <c r="AS112" t="s">
        <v>2435</v>
      </c>
      <c r="BJ112">
        <v>30</v>
      </c>
      <c r="BK112" t="s">
        <v>2889</v>
      </c>
    </row>
    <row r="113" spans="16:63" x14ac:dyDescent="0.25">
      <c r="P113">
        <v>7</v>
      </c>
      <c r="Q113" t="s">
        <v>1013</v>
      </c>
      <c r="AD113">
        <v>14</v>
      </c>
      <c r="AE113" t="s">
        <v>1440</v>
      </c>
      <c r="AF113">
        <v>15</v>
      </c>
      <c r="AG113" t="s">
        <v>1560</v>
      </c>
      <c r="AH113">
        <v>16</v>
      </c>
      <c r="AI113" t="s">
        <v>1674</v>
      </c>
      <c r="AP113">
        <v>20</v>
      </c>
      <c r="AQ113" t="s">
        <v>1877</v>
      </c>
      <c r="AR113">
        <v>21</v>
      </c>
      <c r="AS113" t="s">
        <v>2436</v>
      </c>
      <c r="BJ113">
        <v>30</v>
      </c>
      <c r="BK113" t="s">
        <v>2890</v>
      </c>
    </row>
    <row r="114" spans="16:63" x14ac:dyDescent="0.25">
      <c r="P114">
        <v>7</v>
      </c>
      <c r="Q114" t="s">
        <v>1014</v>
      </c>
      <c r="AD114">
        <v>14</v>
      </c>
      <c r="AE114" t="s">
        <v>1441</v>
      </c>
      <c r="AF114">
        <v>15</v>
      </c>
      <c r="AG114" t="s">
        <v>1561</v>
      </c>
      <c r="AH114">
        <v>16</v>
      </c>
      <c r="AI114" t="s">
        <v>1675</v>
      </c>
      <c r="AP114">
        <v>20</v>
      </c>
      <c r="AQ114" t="s">
        <v>1878</v>
      </c>
      <c r="AR114">
        <v>21</v>
      </c>
      <c r="AS114" t="s">
        <v>2437</v>
      </c>
      <c r="BJ114">
        <v>30</v>
      </c>
      <c r="BK114" t="s">
        <v>2891</v>
      </c>
    </row>
    <row r="115" spans="16:63" x14ac:dyDescent="0.25">
      <c r="P115">
        <v>7</v>
      </c>
      <c r="Q115" t="s">
        <v>1015</v>
      </c>
      <c r="AD115">
        <v>14</v>
      </c>
      <c r="AE115" t="s">
        <v>1442</v>
      </c>
      <c r="AF115">
        <v>15</v>
      </c>
      <c r="AG115" t="s">
        <v>1562</v>
      </c>
      <c r="AH115">
        <v>16</v>
      </c>
      <c r="AI115" t="s">
        <v>1676</v>
      </c>
      <c r="AP115">
        <v>20</v>
      </c>
      <c r="AQ115" t="s">
        <v>1879</v>
      </c>
      <c r="AR115">
        <v>21</v>
      </c>
      <c r="AS115" t="s">
        <v>981</v>
      </c>
      <c r="BJ115">
        <v>30</v>
      </c>
      <c r="BK115" t="s">
        <v>901</v>
      </c>
    </row>
    <row r="116" spans="16:63" x14ac:dyDescent="0.25">
      <c r="P116">
        <v>7</v>
      </c>
      <c r="Q116" t="s">
        <v>1016</v>
      </c>
      <c r="AD116">
        <v>14</v>
      </c>
      <c r="AE116" t="s">
        <v>1443</v>
      </c>
      <c r="AF116">
        <v>15</v>
      </c>
      <c r="AG116" t="s">
        <v>1563</v>
      </c>
      <c r="AP116">
        <v>20</v>
      </c>
      <c r="AQ116" t="s">
        <v>1880</v>
      </c>
      <c r="AR116">
        <v>21</v>
      </c>
      <c r="AS116" t="s">
        <v>2438</v>
      </c>
      <c r="BJ116">
        <v>30</v>
      </c>
      <c r="BK116" t="s">
        <v>2892</v>
      </c>
    </row>
    <row r="117" spans="16:63" x14ac:dyDescent="0.25">
      <c r="P117">
        <v>7</v>
      </c>
      <c r="Q117" t="s">
        <v>1017</v>
      </c>
      <c r="AD117">
        <v>14</v>
      </c>
      <c r="AE117" t="s">
        <v>1444</v>
      </c>
      <c r="AF117">
        <v>15</v>
      </c>
      <c r="AG117" t="s">
        <v>1564</v>
      </c>
      <c r="AP117">
        <v>20</v>
      </c>
      <c r="AQ117" t="s">
        <v>1881</v>
      </c>
      <c r="AR117">
        <v>21</v>
      </c>
      <c r="AS117" t="s">
        <v>2439</v>
      </c>
      <c r="BJ117">
        <v>30</v>
      </c>
      <c r="BK117" t="s">
        <v>2893</v>
      </c>
    </row>
    <row r="118" spans="16:63" x14ac:dyDescent="0.25">
      <c r="P118">
        <v>7</v>
      </c>
      <c r="Q118" t="s">
        <v>1018</v>
      </c>
      <c r="AD118">
        <v>14</v>
      </c>
      <c r="AE118" t="s">
        <v>1445</v>
      </c>
      <c r="AF118">
        <v>15</v>
      </c>
      <c r="AG118" t="s">
        <v>1565</v>
      </c>
      <c r="AP118">
        <v>20</v>
      </c>
      <c r="AQ118" t="s">
        <v>1882</v>
      </c>
      <c r="AR118">
        <v>21</v>
      </c>
      <c r="AS118" t="s">
        <v>817</v>
      </c>
      <c r="BJ118">
        <v>30</v>
      </c>
      <c r="BK118" t="s">
        <v>2894</v>
      </c>
    </row>
    <row r="119" spans="16:63" x14ac:dyDescent="0.25">
      <c r="P119">
        <v>7</v>
      </c>
      <c r="Q119" t="s">
        <v>1019</v>
      </c>
      <c r="AD119">
        <v>14</v>
      </c>
      <c r="AE119" t="s">
        <v>1446</v>
      </c>
      <c r="AF119">
        <v>15</v>
      </c>
      <c r="AG119" t="s">
        <v>1444</v>
      </c>
      <c r="AP119">
        <v>20</v>
      </c>
      <c r="AQ119" t="s">
        <v>1883</v>
      </c>
      <c r="AR119">
        <v>21</v>
      </c>
      <c r="AS119" t="s">
        <v>2440</v>
      </c>
      <c r="BJ119">
        <v>30</v>
      </c>
      <c r="BK119" t="s">
        <v>2895</v>
      </c>
    </row>
    <row r="120" spans="16:63" x14ac:dyDescent="0.25">
      <c r="P120">
        <v>7</v>
      </c>
      <c r="Q120" t="s">
        <v>1020</v>
      </c>
      <c r="AD120">
        <v>14</v>
      </c>
      <c r="AE120" t="s">
        <v>1447</v>
      </c>
      <c r="AF120">
        <v>15</v>
      </c>
      <c r="AG120" t="s">
        <v>1566</v>
      </c>
      <c r="AP120">
        <v>20</v>
      </c>
      <c r="AQ120" t="s">
        <v>1884</v>
      </c>
      <c r="AR120">
        <v>21</v>
      </c>
      <c r="AS120" t="s">
        <v>2441</v>
      </c>
      <c r="BJ120">
        <v>30</v>
      </c>
      <c r="BK120" t="s">
        <v>2896</v>
      </c>
    </row>
    <row r="121" spans="16:63" x14ac:dyDescent="0.25">
      <c r="P121">
        <v>7</v>
      </c>
      <c r="Q121" t="s">
        <v>1021</v>
      </c>
      <c r="AD121">
        <v>14</v>
      </c>
      <c r="AE121" t="s">
        <v>1448</v>
      </c>
      <c r="AF121">
        <v>15</v>
      </c>
      <c r="AG121" t="s">
        <v>1567</v>
      </c>
      <c r="AP121">
        <v>20</v>
      </c>
      <c r="AQ121" t="s">
        <v>1885</v>
      </c>
      <c r="AR121">
        <v>21</v>
      </c>
      <c r="AS121" t="s">
        <v>2442</v>
      </c>
      <c r="BJ121">
        <v>30</v>
      </c>
      <c r="BK121" t="s">
        <v>2897</v>
      </c>
    </row>
    <row r="122" spans="16:63" x14ac:dyDescent="0.25">
      <c r="P122">
        <v>7</v>
      </c>
      <c r="Q122" t="s">
        <v>1022</v>
      </c>
      <c r="AD122">
        <v>14</v>
      </c>
      <c r="AE122" t="s">
        <v>1449</v>
      </c>
      <c r="AF122">
        <v>15</v>
      </c>
      <c r="AG122" t="s">
        <v>1568</v>
      </c>
      <c r="AP122">
        <v>20</v>
      </c>
      <c r="AQ122" t="s">
        <v>1886</v>
      </c>
      <c r="AR122">
        <v>21</v>
      </c>
      <c r="AS122" t="s">
        <v>2443</v>
      </c>
      <c r="BJ122">
        <v>30</v>
      </c>
      <c r="BK122" t="s">
        <v>2898</v>
      </c>
    </row>
    <row r="123" spans="16:63" x14ac:dyDescent="0.25">
      <c r="P123">
        <v>7</v>
      </c>
      <c r="Q123" t="s">
        <v>1023</v>
      </c>
      <c r="AD123">
        <v>14</v>
      </c>
      <c r="AE123" t="s">
        <v>1450</v>
      </c>
      <c r="AF123">
        <v>15</v>
      </c>
      <c r="AG123" t="s">
        <v>1569</v>
      </c>
      <c r="AP123">
        <v>20</v>
      </c>
      <c r="AQ123" t="s">
        <v>1887</v>
      </c>
      <c r="AR123">
        <v>21</v>
      </c>
      <c r="AS123" t="s">
        <v>2444</v>
      </c>
      <c r="BJ123">
        <v>30</v>
      </c>
      <c r="BK123" t="s">
        <v>2899</v>
      </c>
    </row>
    <row r="124" spans="16:63" x14ac:dyDescent="0.25">
      <c r="P124">
        <v>7</v>
      </c>
      <c r="Q124" t="s">
        <v>1024</v>
      </c>
      <c r="AD124">
        <v>14</v>
      </c>
      <c r="AE124" t="s">
        <v>1451</v>
      </c>
      <c r="AF124">
        <v>15</v>
      </c>
      <c r="AG124" t="s">
        <v>1570</v>
      </c>
      <c r="AP124">
        <v>20</v>
      </c>
      <c r="AQ124" t="s">
        <v>1888</v>
      </c>
      <c r="AR124">
        <v>21</v>
      </c>
      <c r="AS124" t="s">
        <v>2445</v>
      </c>
      <c r="BJ124">
        <v>30</v>
      </c>
      <c r="BK124" t="s">
        <v>2669</v>
      </c>
    </row>
    <row r="125" spans="16:63" x14ac:dyDescent="0.25">
      <c r="AD125">
        <v>14</v>
      </c>
      <c r="AE125" t="s">
        <v>1452</v>
      </c>
      <c r="AF125">
        <v>15</v>
      </c>
      <c r="AG125" t="s">
        <v>1571</v>
      </c>
      <c r="AP125">
        <v>20</v>
      </c>
      <c r="AQ125" t="s">
        <v>1889</v>
      </c>
      <c r="AR125">
        <v>21</v>
      </c>
      <c r="AS125" t="s">
        <v>2446</v>
      </c>
      <c r="BJ125">
        <v>30</v>
      </c>
      <c r="BK125" t="s">
        <v>2900</v>
      </c>
    </row>
    <row r="126" spans="16:63" x14ac:dyDescent="0.25">
      <c r="AD126">
        <v>14</v>
      </c>
      <c r="AE126" t="s">
        <v>1453</v>
      </c>
      <c r="AF126">
        <v>15</v>
      </c>
      <c r="AG126" t="s">
        <v>1572</v>
      </c>
      <c r="AP126">
        <v>20</v>
      </c>
      <c r="AQ126" t="s">
        <v>1890</v>
      </c>
      <c r="AR126">
        <v>21</v>
      </c>
      <c r="AS126" t="s">
        <v>2447</v>
      </c>
      <c r="BJ126">
        <v>30</v>
      </c>
      <c r="BK126" t="s">
        <v>2901</v>
      </c>
    </row>
    <row r="127" spans="16:63" x14ac:dyDescent="0.25">
      <c r="AD127">
        <v>14</v>
      </c>
      <c r="AE127" t="s">
        <v>1454</v>
      </c>
      <c r="AF127">
        <v>15</v>
      </c>
      <c r="AG127" t="s">
        <v>1573</v>
      </c>
      <c r="AP127">
        <v>20</v>
      </c>
      <c r="AQ127" t="s">
        <v>1891</v>
      </c>
      <c r="AR127">
        <v>21</v>
      </c>
      <c r="AS127" t="s">
        <v>2448</v>
      </c>
      <c r="BJ127">
        <v>30</v>
      </c>
      <c r="BK127" t="s">
        <v>2902</v>
      </c>
    </row>
    <row r="128" spans="16:63" x14ac:dyDescent="0.25">
      <c r="AP128">
        <v>20</v>
      </c>
      <c r="AQ128" t="s">
        <v>1892</v>
      </c>
      <c r="AR128">
        <v>21</v>
      </c>
      <c r="AS128" t="s">
        <v>2449</v>
      </c>
      <c r="BJ128">
        <v>30</v>
      </c>
      <c r="BK128" t="s">
        <v>2903</v>
      </c>
    </row>
    <row r="129" spans="42:63" x14ac:dyDescent="0.25">
      <c r="AP129">
        <v>20</v>
      </c>
      <c r="AQ129" t="s">
        <v>1893</v>
      </c>
      <c r="AR129">
        <v>21</v>
      </c>
      <c r="AS129" t="s">
        <v>2450</v>
      </c>
      <c r="BJ129">
        <v>30</v>
      </c>
      <c r="BK129" t="s">
        <v>2904</v>
      </c>
    </row>
    <row r="130" spans="42:63" x14ac:dyDescent="0.25">
      <c r="AP130">
        <v>20</v>
      </c>
      <c r="AQ130" t="s">
        <v>1894</v>
      </c>
      <c r="AR130">
        <v>21</v>
      </c>
      <c r="AS130" t="s">
        <v>2451</v>
      </c>
      <c r="BJ130">
        <v>30</v>
      </c>
      <c r="BK130" t="s">
        <v>2905</v>
      </c>
    </row>
    <row r="131" spans="42:63" x14ac:dyDescent="0.25">
      <c r="AP131">
        <v>20</v>
      </c>
      <c r="AQ131" t="s">
        <v>1895</v>
      </c>
      <c r="AR131">
        <v>21</v>
      </c>
      <c r="AS131" t="s">
        <v>2452</v>
      </c>
      <c r="BJ131">
        <v>30</v>
      </c>
      <c r="BK131" t="s">
        <v>2906</v>
      </c>
    </row>
    <row r="132" spans="42:63" x14ac:dyDescent="0.25">
      <c r="AP132">
        <v>20</v>
      </c>
      <c r="AQ132" t="s">
        <v>1896</v>
      </c>
      <c r="AR132">
        <v>21</v>
      </c>
      <c r="AS132" t="s">
        <v>2453</v>
      </c>
      <c r="BJ132">
        <v>30</v>
      </c>
      <c r="BK132" t="s">
        <v>2907</v>
      </c>
    </row>
    <row r="133" spans="42:63" x14ac:dyDescent="0.25">
      <c r="AP133">
        <v>20</v>
      </c>
      <c r="AQ133" t="s">
        <v>1897</v>
      </c>
      <c r="AR133">
        <v>21</v>
      </c>
      <c r="AS133" t="s">
        <v>2454</v>
      </c>
      <c r="BJ133">
        <v>30</v>
      </c>
      <c r="BK133" t="s">
        <v>2908</v>
      </c>
    </row>
    <row r="134" spans="42:63" x14ac:dyDescent="0.25">
      <c r="AP134">
        <v>20</v>
      </c>
      <c r="AQ134" t="s">
        <v>1898</v>
      </c>
      <c r="AR134">
        <v>21</v>
      </c>
      <c r="AS134" t="s">
        <v>2455</v>
      </c>
      <c r="BJ134">
        <v>30</v>
      </c>
      <c r="BK134" t="s">
        <v>2909</v>
      </c>
    </row>
    <row r="135" spans="42:63" x14ac:dyDescent="0.25">
      <c r="AP135">
        <v>20</v>
      </c>
      <c r="AQ135" t="s">
        <v>1899</v>
      </c>
      <c r="AR135">
        <v>21</v>
      </c>
      <c r="AS135" t="s">
        <v>2456</v>
      </c>
      <c r="BJ135">
        <v>30</v>
      </c>
      <c r="BK135" t="s">
        <v>2910</v>
      </c>
    </row>
    <row r="136" spans="42:63" x14ac:dyDescent="0.25">
      <c r="AP136">
        <v>20</v>
      </c>
      <c r="AQ136" t="s">
        <v>1900</v>
      </c>
      <c r="AR136">
        <v>21</v>
      </c>
      <c r="AS136" t="s">
        <v>2457</v>
      </c>
      <c r="BJ136">
        <v>30</v>
      </c>
      <c r="BK136" t="s">
        <v>2911</v>
      </c>
    </row>
    <row r="137" spans="42:63" x14ac:dyDescent="0.25">
      <c r="AP137">
        <v>20</v>
      </c>
      <c r="AQ137" t="s">
        <v>1901</v>
      </c>
      <c r="AR137">
        <v>21</v>
      </c>
      <c r="AS137" t="s">
        <v>2458</v>
      </c>
      <c r="BJ137">
        <v>30</v>
      </c>
      <c r="BK137" t="s">
        <v>2912</v>
      </c>
    </row>
    <row r="138" spans="42:63" x14ac:dyDescent="0.25">
      <c r="AP138">
        <v>20</v>
      </c>
      <c r="AQ138" t="s">
        <v>1902</v>
      </c>
      <c r="AR138">
        <v>21</v>
      </c>
      <c r="AS138" t="s">
        <v>2459</v>
      </c>
      <c r="BJ138">
        <v>30</v>
      </c>
      <c r="BK138" t="s">
        <v>2913</v>
      </c>
    </row>
    <row r="139" spans="42:63" x14ac:dyDescent="0.25">
      <c r="AP139">
        <v>20</v>
      </c>
      <c r="AQ139" t="s">
        <v>1903</v>
      </c>
      <c r="AR139">
        <v>21</v>
      </c>
      <c r="AS139" t="s">
        <v>2460</v>
      </c>
      <c r="BJ139">
        <v>30</v>
      </c>
      <c r="BK139" t="s">
        <v>2914</v>
      </c>
    </row>
    <row r="140" spans="42:63" x14ac:dyDescent="0.25">
      <c r="AP140">
        <v>20</v>
      </c>
      <c r="AQ140" t="s">
        <v>1904</v>
      </c>
      <c r="AR140">
        <v>21</v>
      </c>
      <c r="AS140" t="s">
        <v>2461</v>
      </c>
      <c r="BJ140">
        <v>30</v>
      </c>
      <c r="BK140" t="s">
        <v>2915</v>
      </c>
    </row>
    <row r="141" spans="42:63" x14ac:dyDescent="0.25">
      <c r="AP141">
        <v>20</v>
      </c>
      <c r="AQ141" t="s">
        <v>1905</v>
      </c>
      <c r="AR141">
        <v>21</v>
      </c>
      <c r="AS141" t="s">
        <v>2462</v>
      </c>
      <c r="BJ141">
        <v>30</v>
      </c>
      <c r="BK141" t="s">
        <v>2916</v>
      </c>
    </row>
    <row r="142" spans="42:63" x14ac:dyDescent="0.25">
      <c r="AP142">
        <v>20</v>
      </c>
      <c r="AQ142" t="s">
        <v>1906</v>
      </c>
      <c r="AR142">
        <v>21</v>
      </c>
      <c r="AS142" t="s">
        <v>2463</v>
      </c>
      <c r="BJ142">
        <v>30</v>
      </c>
      <c r="BK142" t="s">
        <v>2917</v>
      </c>
    </row>
    <row r="143" spans="42:63" x14ac:dyDescent="0.25">
      <c r="AP143">
        <v>20</v>
      </c>
      <c r="AQ143" t="s">
        <v>1907</v>
      </c>
      <c r="AR143">
        <v>21</v>
      </c>
      <c r="AS143" t="s">
        <v>2464</v>
      </c>
      <c r="BJ143">
        <v>30</v>
      </c>
      <c r="BK143" t="s">
        <v>2918</v>
      </c>
    </row>
    <row r="144" spans="42:63" x14ac:dyDescent="0.25">
      <c r="AP144">
        <v>20</v>
      </c>
      <c r="AQ144" t="s">
        <v>1908</v>
      </c>
      <c r="AR144">
        <v>21</v>
      </c>
      <c r="AS144" t="s">
        <v>2465</v>
      </c>
      <c r="BJ144">
        <v>30</v>
      </c>
      <c r="BK144" t="s">
        <v>2919</v>
      </c>
    </row>
    <row r="145" spans="42:63" x14ac:dyDescent="0.25">
      <c r="AP145">
        <v>20</v>
      </c>
      <c r="AQ145" t="s">
        <v>1909</v>
      </c>
      <c r="AR145">
        <v>21</v>
      </c>
      <c r="AS145" t="s">
        <v>2466</v>
      </c>
      <c r="BJ145">
        <v>30</v>
      </c>
      <c r="BK145" t="s">
        <v>2920</v>
      </c>
    </row>
    <row r="146" spans="42:63" x14ac:dyDescent="0.25">
      <c r="AP146">
        <v>20</v>
      </c>
      <c r="AQ146" t="s">
        <v>1910</v>
      </c>
      <c r="AR146">
        <v>21</v>
      </c>
      <c r="AS146" t="s">
        <v>2467</v>
      </c>
      <c r="BJ146">
        <v>30</v>
      </c>
      <c r="BK146" t="s">
        <v>2921</v>
      </c>
    </row>
    <row r="147" spans="42:63" x14ac:dyDescent="0.25">
      <c r="AP147">
        <v>20</v>
      </c>
      <c r="AQ147" t="s">
        <v>1911</v>
      </c>
      <c r="AR147">
        <v>21</v>
      </c>
      <c r="AS147" t="s">
        <v>2468</v>
      </c>
      <c r="BJ147">
        <v>30</v>
      </c>
      <c r="BK147" t="s">
        <v>2922</v>
      </c>
    </row>
    <row r="148" spans="42:63" x14ac:dyDescent="0.25">
      <c r="AP148">
        <v>20</v>
      </c>
      <c r="AQ148" t="s">
        <v>1912</v>
      </c>
      <c r="AR148">
        <v>21</v>
      </c>
      <c r="AS148" t="s">
        <v>2469</v>
      </c>
      <c r="BJ148">
        <v>30</v>
      </c>
      <c r="BK148" t="s">
        <v>2923</v>
      </c>
    </row>
    <row r="149" spans="42:63" x14ac:dyDescent="0.25">
      <c r="AP149">
        <v>20</v>
      </c>
      <c r="AQ149" t="s">
        <v>1913</v>
      </c>
      <c r="AR149">
        <v>21</v>
      </c>
      <c r="AS149" t="s">
        <v>2470</v>
      </c>
      <c r="BJ149">
        <v>30</v>
      </c>
      <c r="BK149" t="s">
        <v>2924</v>
      </c>
    </row>
    <row r="150" spans="42:63" x14ac:dyDescent="0.25">
      <c r="AP150">
        <v>20</v>
      </c>
      <c r="AQ150" t="s">
        <v>1914</v>
      </c>
      <c r="AR150">
        <v>21</v>
      </c>
      <c r="AS150" t="s">
        <v>2471</v>
      </c>
      <c r="BJ150">
        <v>30</v>
      </c>
      <c r="BK150" t="s">
        <v>2925</v>
      </c>
    </row>
    <row r="151" spans="42:63" x14ac:dyDescent="0.25">
      <c r="AP151">
        <v>20</v>
      </c>
      <c r="AQ151" t="s">
        <v>1915</v>
      </c>
      <c r="AR151">
        <v>21</v>
      </c>
      <c r="AS151" t="s">
        <v>2472</v>
      </c>
      <c r="BJ151">
        <v>30</v>
      </c>
      <c r="BK151" t="s">
        <v>2926</v>
      </c>
    </row>
    <row r="152" spans="42:63" x14ac:dyDescent="0.25">
      <c r="AP152">
        <v>20</v>
      </c>
      <c r="AQ152" t="s">
        <v>1916</v>
      </c>
      <c r="AR152">
        <v>21</v>
      </c>
      <c r="AS152" t="s">
        <v>2473</v>
      </c>
      <c r="BJ152">
        <v>30</v>
      </c>
      <c r="BK152" t="s">
        <v>2927</v>
      </c>
    </row>
    <row r="153" spans="42:63" x14ac:dyDescent="0.25">
      <c r="AP153">
        <v>20</v>
      </c>
      <c r="AQ153" t="s">
        <v>1917</v>
      </c>
      <c r="AR153">
        <v>21</v>
      </c>
      <c r="AS153" t="s">
        <v>2474</v>
      </c>
      <c r="BJ153">
        <v>30</v>
      </c>
      <c r="BK153" t="s">
        <v>2928</v>
      </c>
    </row>
    <row r="154" spans="42:63" x14ac:dyDescent="0.25">
      <c r="AP154">
        <v>20</v>
      </c>
      <c r="AQ154" t="s">
        <v>1918</v>
      </c>
      <c r="AR154">
        <v>21</v>
      </c>
      <c r="AS154" t="s">
        <v>2475</v>
      </c>
      <c r="BJ154">
        <v>30</v>
      </c>
      <c r="BK154" t="s">
        <v>2929</v>
      </c>
    </row>
    <row r="155" spans="42:63" x14ac:dyDescent="0.25">
      <c r="AP155">
        <v>20</v>
      </c>
      <c r="AQ155" t="s">
        <v>1919</v>
      </c>
      <c r="AR155">
        <v>21</v>
      </c>
      <c r="AS155" t="s">
        <v>2476</v>
      </c>
      <c r="BJ155">
        <v>30</v>
      </c>
      <c r="BK155" t="s">
        <v>2930</v>
      </c>
    </row>
    <row r="156" spans="42:63" x14ac:dyDescent="0.25">
      <c r="AP156">
        <v>20</v>
      </c>
      <c r="AQ156" t="s">
        <v>1920</v>
      </c>
      <c r="AR156">
        <v>21</v>
      </c>
      <c r="AS156" t="s">
        <v>2477</v>
      </c>
      <c r="BJ156">
        <v>30</v>
      </c>
      <c r="BK156" t="s">
        <v>2931</v>
      </c>
    </row>
    <row r="157" spans="42:63" x14ac:dyDescent="0.25">
      <c r="AP157">
        <v>20</v>
      </c>
      <c r="AQ157" t="s">
        <v>1921</v>
      </c>
      <c r="AR157">
        <v>21</v>
      </c>
      <c r="AS157" t="s">
        <v>2478</v>
      </c>
      <c r="BJ157">
        <v>30</v>
      </c>
      <c r="BK157" t="s">
        <v>2932</v>
      </c>
    </row>
    <row r="158" spans="42:63" x14ac:dyDescent="0.25">
      <c r="AP158">
        <v>20</v>
      </c>
      <c r="AQ158" t="s">
        <v>1922</v>
      </c>
      <c r="AR158">
        <v>21</v>
      </c>
      <c r="AS158" t="s">
        <v>2479</v>
      </c>
      <c r="BJ158">
        <v>30</v>
      </c>
      <c r="BK158" t="s">
        <v>2933</v>
      </c>
    </row>
    <row r="159" spans="42:63" x14ac:dyDescent="0.25">
      <c r="AP159">
        <v>20</v>
      </c>
      <c r="AQ159" t="s">
        <v>1923</v>
      </c>
      <c r="AR159">
        <v>21</v>
      </c>
      <c r="AS159" t="s">
        <v>2480</v>
      </c>
      <c r="BJ159">
        <v>30</v>
      </c>
      <c r="BK159" t="s">
        <v>2934</v>
      </c>
    </row>
    <row r="160" spans="42:63" x14ac:dyDescent="0.25">
      <c r="AP160">
        <v>20</v>
      </c>
      <c r="AQ160" t="s">
        <v>1924</v>
      </c>
      <c r="AR160">
        <v>21</v>
      </c>
      <c r="AS160" t="s">
        <v>2481</v>
      </c>
      <c r="BJ160">
        <v>30</v>
      </c>
      <c r="BK160" t="s">
        <v>2935</v>
      </c>
    </row>
    <row r="161" spans="42:63" x14ac:dyDescent="0.25">
      <c r="AP161">
        <v>20</v>
      </c>
      <c r="AQ161" t="s">
        <v>1925</v>
      </c>
      <c r="AR161">
        <v>21</v>
      </c>
      <c r="AS161" t="s">
        <v>2482</v>
      </c>
      <c r="BJ161">
        <v>30</v>
      </c>
      <c r="BK161" t="s">
        <v>2936</v>
      </c>
    </row>
    <row r="162" spans="42:63" x14ac:dyDescent="0.25">
      <c r="AP162">
        <v>20</v>
      </c>
      <c r="AQ162" t="s">
        <v>1926</v>
      </c>
      <c r="AR162">
        <v>21</v>
      </c>
      <c r="AS162" t="s">
        <v>2483</v>
      </c>
      <c r="BJ162">
        <v>30</v>
      </c>
      <c r="BK162" t="s">
        <v>2937</v>
      </c>
    </row>
    <row r="163" spans="42:63" x14ac:dyDescent="0.25">
      <c r="AP163">
        <v>20</v>
      </c>
      <c r="AQ163" t="s">
        <v>1927</v>
      </c>
      <c r="AR163">
        <v>21</v>
      </c>
      <c r="AS163" t="s">
        <v>2484</v>
      </c>
      <c r="BJ163">
        <v>30</v>
      </c>
      <c r="BK163" t="s">
        <v>2938</v>
      </c>
    </row>
    <row r="164" spans="42:63" x14ac:dyDescent="0.25">
      <c r="AP164">
        <v>20</v>
      </c>
      <c r="AQ164" t="s">
        <v>1928</v>
      </c>
      <c r="AR164">
        <v>21</v>
      </c>
      <c r="AS164" t="s">
        <v>2485</v>
      </c>
      <c r="BJ164">
        <v>30</v>
      </c>
      <c r="BK164" t="s">
        <v>2939</v>
      </c>
    </row>
    <row r="165" spans="42:63" x14ac:dyDescent="0.25">
      <c r="AP165">
        <v>20</v>
      </c>
      <c r="AQ165" t="s">
        <v>1929</v>
      </c>
      <c r="AR165">
        <v>21</v>
      </c>
      <c r="AS165" t="s">
        <v>2486</v>
      </c>
      <c r="BJ165">
        <v>30</v>
      </c>
      <c r="BK165" t="s">
        <v>2940</v>
      </c>
    </row>
    <row r="166" spans="42:63" x14ac:dyDescent="0.25">
      <c r="AP166">
        <v>20</v>
      </c>
      <c r="AQ166" t="s">
        <v>1930</v>
      </c>
      <c r="AR166">
        <v>21</v>
      </c>
      <c r="AS166" t="s">
        <v>2487</v>
      </c>
      <c r="BJ166">
        <v>30</v>
      </c>
      <c r="BK166" t="s">
        <v>2941</v>
      </c>
    </row>
    <row r="167" spans="42:63" x14ac:dyDescent="0.25">
      <c r="AP167">
        <v>20</v>
      </c>
      <c r="AQ167" t="s">
        <v>1931</v>
      </c>
      <c r="AR167">
        <v>21</v>
      </c>
      <c r="AS167" t="s">
        <v>2488</v>
      </c>
      <c r="BJ167">
        <v>30</v>
      </c>
      <c r="BK167" t="s">
        <v>2942</v>
      </c>
    </row>
    <row r="168" spans="42:63" x14ac:dyDescent="0.25">
      <c r="AP168">
        <v>20</v>
      </c>
      <c r="AQ168" t="s">
        <v>1932</v>
      </c>
      <c r="AR168">
        <v>21</v>
      </c>
      <c r="AS168" t="s">
        <v>2489</v>
      </c>
      <c r="BJ168">
        <v>30</v>
      </c>
      <c r="BK168" t="s">
        <v>2943</v>
      </c>
    </row>
    <row r="169" spans="42:63" x14ac:dyDescent="0.25">
      <c r="AP169">
        <v>20</v>
      </c>
      <c r="AQ169" t="s">
        <v>1933</v>
      </c>
      <c r="AR169">
        <v>21</v>
      </c>
      <c r="AS169" t="s">
        <v>2490</v>
      </c>
      <c r="BJ169">
        <v>30</v>
      </c>
      <c r="BK169" t="s">
        <v>2944</v>
      </c>
    </row>
    <row r="170" spans="42:63" x14ac:dyDescent="0.25">
      <c r="AP170">
        <v>20</v>
      </c>
      <c r="AQ170" t="s">
        <v>1934</v>
      </c>
      <c r="AR170">
        <v>21</v>
      </c>
      <c r="AS170" t="s">
        <v>2491</v>
      </c>
      <c r="BJ170">
        <v>30</v>
      </c>
      <c r="BK170" t="s">
        <v>2945</v>
      </c>
    </row>
    <row r="171" spans="42:63" x14ac:dyDescent="0.25">
      <c r="AP171">
        <v>20</v>
      </c>
      <c r="AQ171" t="s">
        <v>1935</v>
      </c>
      <c r="AR171">
        <v>21</v>
      </c>
      <c r="AS171" t="s">
        <v>2492</v>
      </c>
      <c r="BJ171">
        <v>30</v>
      </c>
      <c r="BK171" t="s">
        <v>2946</v>
      </c>
    </row>
    <row r="172" spans="42:63" x14ac:dyDescent="0.25">
      <c r="AP172">
        <v>20</v>
      </c>
      <c r="AQ172" t="s">
        <v>1936</v>
      </c>
      <c r="AR172">
        <v>21</v>
      </c>
      <c r="AS172" t="s">
        <v>2493</v>
      </c>
      <c r="BJ172">
        <v>30</v>
      </c>
      <c r="BK172" t="s">
        <v>2947</v>
      </c>
    </row>
    <row r="173" spans="42:63" x14ac:dyDescent="0.25">
      <c r="AP173">
        <v>20</v>
      </c>
      <c r="AQ173" t="s">
        <v>1937</v>
      </c>
      <c r="AR173">
        <v>21</v>
      </c>
      <c r="AS173" t="s">
        <v>2494</v>
      </c>
      <c r="BJ173">
        <v>30</v>
      </c>
      <c r="BK173" t="s">
        <v>2948</v>
      </c>
    </row>
    <row r="174" spans="42:63" x14ac:dyDescent="0.25">
      <c r="AP174">
        <v>20</v>
      </c>
      <c r="AQ174" t="s">
        <v>1938</v>
      </c>
      <c r="AR174">
        <v>21</v>
      </c>
      <c r="AS174" t="s">
        <v>2495</v>
      </c>
      <c r="BJ174">
        <v>30</v>
      </c>
      <c r="BK174" t="s">
        <v>2490</v>
      </c>
    </row>
    <row r="175" spans="42:63" x14ac:dyDescent="0.25">
      <c r="AP175">
        <v>20</v>
      </c>
      <c r="AQ175" t="s">
        <v>1939</v>
      </c>
      <c r="AR175">
        <v>21</v>
      </c>
      <c r="AS175" t="s">
        <v>2496</v>
      </c>
      <c r="BJ175">
        <v>30</v>
      </c>
      <c r="BK175" t="s">
        <v>1426</v>
      </c>
    </row>
    <row r="176" spans="42:63" x14ac:dyDescent="0.25">
      <c r="AP176">
        <v>20</v>
      </c>
      <c r="AQ176" t="s">
        <v>1940</v>
      </c>
      <c r="AR176">
        <v>21</v>
      </c>
      <c r="AS176" t="s">
        <v>2497</v>
      </c>
      <c r="BJ176">
        <v>30</v>
      </c>
      <c r="BK176" t="s">
        <v>2949</v>
      </c>
    </row>
    <row r="177" spans="42:63" x14ac:dyDescent="0.25">
      <c r="AP177">
        <v>20</v>
      </c>
      <c r="AQ177" t="s">
        <v>1941</v>
      </c>
      <c r="AR177">
        <v>21</v>
      </c>
      <c r="AS177" t="s">
        <v>2498</v>
      </c>
      <c r="BJ177">
        <v>30</v>
      </c>
      <c r="BK177" t="s">
        <v>2950</v>
      </c>
    </row>
    <row r="178" spans="42:63" x14ac:dyDescent="0.25">
      <c r="AP178">
        <v>20</v>
      </c>
      <c r="AQ178" t="s">
        <v>1942</v>
      </c>
      <c r="AR178">
        <v>21</v>
      </c>
      <c r="AS178" t="s">
        <v>2499</v>
      </c>
      <c r="BJ178">
        <v>30</v>
      </c>
      <c r="BK178" t="s">
        <v>2951</v>
      </c>
    </row>
    <row r="179" spans="42:63" x14ac:dyDescent="0.25">
      <c r="AP179">
        <v>20</v>
      </c>
      <c r="AQ179" t="s">
        <v>1943</v>
      </c>
      <c r="AR179">
        <v>21</v>
      </c>
      <c r="AS179" t="s">
        <v>2500</v>
      </c>
      <c r="BJ179">
        <v>30</v>
      </c>
      <c r="BK179" t="s">
        <v>2952</v>
      </c>
    </row>
    <row r="180" spans="42:63" x14ac:dyDescent="0.25">
      <c r="AP180">
        <v>20</v>
      </c>
      <c r="AQ180" t="s">
        <v>1944</v>
      </c>
      <c r="AR180">
        <v>21</v>
      </c>
      <c r="AS180" t="s">
        <v>2501</v>
      </c>
      <c r="BJ180">
        <v>30</v>
      </c>
      <c r="BK180" t="s">
        <v>1167</v>
      </c>
    </row>
    <row r="181" spans="42:63" x14ac:dyDescent="0.25">
      <c r="AP181">
        <v>20</v>
      </c>
      <c r="AQ181" t="s">
        <v>1945</v>
      </c>
      <c r="AR181">
        <v>21</v>
      </c>
      <c r="AS181" t="s">
        <v>2502</v>
      </c>
      <c r="BJ181">
        <v>30</v>
      </c>
      <c r="BK181" t="s">
        <v>2953</v>
      </c>
    </row>
    <row r="182" spans="42:63" x14ac:dyDescent="0.25">
      <c r="AP182">
        <v>20</v>
      </c>
      <c r="AQ182" t="s">
        <v>1946</v>
      </c>
      <c r="AR182">
        <v>21</v>
      </c>
      <c r="AS182" t="s">
        <v>2503</v>
      </c>
      <c r="BJ182">
        <v>30</v>
      </c>
      <c r="BK182" t="s">
        <v>2954</v>
      </c>
    </row>
    <row r="183" spans="42:63" x14ac:dyDescent="0.25">
      <c r="AP183">
        <v>20</v>
      </c>
      <c r="AQ183" t="s">
        <v>1947</v>
      </c>
      <c r="AR183">
        <v>21</v>
      </c>
      <c r="AS183" t="s">
        <v>2504</v>
      </c>
      <c r="BJ183">
        <v>30</v>
      </c>
      <c r="BK183" t="s">
        <v>2955</v>
      </c>
    </row>
    <row r="184" spans="42:63" x14ac:dyDescent="0.25">
      <c r="AP184">
        <v>20</v>
      </c>
      <c r="AQ184" t="s">
        <v>1948</v>
      </c>
      <c r="AR184">
        <v>21</v>
      </c>
      <c r="AS184" t="s">
        <v>2505</v>
      </c>
      <c r="BJ184">
        <v>30</v>
      </c>
      <c r="BK184" t="s">
        <v>2956</v>
      </c>
    </row>
    <row r="185" spans="42:63" x14ac:dyDescent="0.25">
      <c r="AP185">
        <v>20</v>
      </c>
      <c r="AQ185" t="s">
        <v>1949</v>
      </c>
      <c r="AR185">
        <v>21</v>
      </c>
      <c r="AS185" t="s">
        <v>2506</v>
      </c>
      <c r="BJ185">
        <v>30</v>
      </c>
      <c r="BK185" t="s">
        <v>2957</v>
      </c>
    </row>
    <row r="186" spans="42:63" x14ac:dyDescent="0.25">
      <c r="AP186">
        <v>20</v>
      </c>
      <c r="AQ186" t="s">
        <v>1950</v>
      </c>
      <c r="AR186">
        <v>21</v>
      </c>
      <c r="AS186" t="s">
        <v>2507</v>
      </c>
      <c r="BJ186">
        <v>30</v>
      </c>
      <c r="BK186" t="s">
        <v>2958</v>
      </c>
    </row>
    <row r="187" spans="42:63" x14ac:dyDescent="0.25">
      <c r="AP187">
        <v>20</v>
      </c>
      <c r="AQ187" t="s">
        <v>1951</v>
      </c>
      <c r="AR187">
        <v>21</v>
      </c>
      <c r="AS187" t="s">
        <v>2508</v>
      </c>
      <c r="BJ187">
        <v>30</v>
      </c>
      <c r="BK187" t="s">
        <v>2959</v>
      </c>
    </row>
    <row r="188" spans="42:63" x14ac:dyDescent="0.25">
      <c r="AP188">
        <v>20</v>
      </c>
      <c r="AQ188" t="s">
        <v>1952</v>
      </c>
      <c r="AR188">
        <v>21</v>
      </c>
      <c r="AS188" t="s">
        <v>2509</v>
      </c>
      <c r="BJ188">
        <v>30</v>
      </c>
      <c r="BK188" t="s">
        <v>2960</v>
      </c>
    </row>
    <row r="189" spans="42:63" x14ac:dyDescent="0.25">
      <c r="AP189">
        <v>20</v>
      </c>
      <c r="AQ189" t="s">
        <v>1953</v>
      </c>
      <c r="AR189">
        <v>21</v>
      </c>
      <c r="AS189" t="s">
        <v>2510</v>
      </c>
      <c r="BJ189">
        <v>30</v>
      </c>
      <c r="BK189" t="s">
        <v>2961</v>
      </c>
    </row>
    <row r="190" spans="42:63" x14ac:dyDescent="0.25">
      <c r="AP190">
        <v>20</v>
      </c>
      <c r="AQ190" t="s">
        <v>1954</v>
      </c>
      <c r="AR190">
        <v>21</v>
      </c>
      <c r="AS190" t="s">
        <v>2511</v>
      </c>
      <c r="BJ190">
        <v>30</v>
      </c>
      <c r="BK190" t="s">
        <v>2962</v>
      </c>
    </row>
    <row r="191" spans="42:63" x14ac:dyDescent="0.25">
      <c r="AP191">
        <v>20</v>
      </c>
      <c r="AQ191" t="s">
        <v>1955</v>
      </c>
      <c r="AR191">
        <v>21</v>
      </c>
      <c r="AS191" t="s">
        <v>2512</v>
      </c>
      <c r="BJ191">
        <v>30</v>
      </c>
      <c r="BK191" t="s">
        <v>2963</v>
      </c>
    </row>
    <row r="192" spans="42:63" x14ac:dyDescent="0.25">
      <c r="AP192">
        <v>20</v>
      </c>
      <c r="AQ192" t="s">
        <v>1956</v>
      </c>
      <c r="AR192">
        <v>21</v>
      </c>
      <c r="AS192" t="s">
        <v>2513</v>
      </c>
      <c r="BJ192">
        <v>30</v>
      </c>
      <c r="BK192" t="s">
        <v>2964</v>
      </c>
    </row>
    <row r="193" spans="42:63" x14ac:dyDescent="0.25">
      <c r="AP193">
        <v>20</v>
      </c>
      <c r="AQ193" t="s">
        <v>1957</v>
      </c>
      <c r="AR193">
        <v>21</v>
      </c>
      <c r="AS193" t="s">
        <v>2514</v>
      </c>
      <c r="BJ193">
        <v>30</v>
      </c>
      <c r="BK193" t="s">
        <v>1431</v>
      </c>
    </row>
    <row r="194" spans="42:63" x14ac:dyDescent="0.25">
      <c r="AP194">
        <v>20</v>
      </c>
      <c r="AQ194" t="s">
        <v>1958</v>
      </c>
      <c r="AR194">
        <v>21</v>
      </c>
      <c r="AS194" t="s">
        <v>2515</v>
      </c>
      <c r="BJ194">
        <v>30</v>
      </c>
      <c r="BK194" t="s">
        <v>2965</v>
      </c>
    </row>
    <row r="195" spans="42:63" x14ac:dyDescent="0.25">
      <c r="AP195">
        <v>20</v>
      </c>
      <c r="AQ195" t="s">
        <v>1959</v>
      </c>
      <c r="AR195">
        <v>21</v>
      </c>
      <c r="AS195" t="s">
        <v>2516</v>
      </c>
      <c r="BJ195">
        <v>30</v>
      </c>
      <c r="BK195" t="s">
        <v>2966</v>
      </c>
    </row>
    <row r="196" spans="42:63" x14ac:dyDescent="0.25">
      <c r="AP196">
        <v>20</v>
      </c>
      <c r="AQ196" t="s">
        <v>1960</v>
      </c>
      <c r="AR196">
        <v>21</v>
      </c>
      <c r="AS196" t="s">
        <v>1019</v>
      </c>
      <c r="BJ196">
        <v>30</v>
      </c>
      <c r="BK196" t="s">
        <v>2967</v>
      </c>
    </row>
    <row r="197" spans="42:63" x14ac:dyDescent="0.25">
      <c r="AP197">
        <v>20</v>
      </c>
      <c r="AQ197" t="s">
        <v>1961</v>
      </c>
      <c r="AR197">
        <v>21</v>
      </c>
      <c r="AS197" t="s">
        <v>1131</v>
      </c>
      <c r="BJ197">
        <v>30</v>
      </c>
      <c r="BK197" t="s">
        <v>1438</v>
      </c>
    </row>
    <row r="198" spans="42:63" x14ac:dyDescent="0.25">
      <c r="AP198">
        <v>20</v>
      </c>
      <c r="AQ198" t="s">
        <v>1962</v>
      </c>
      <c r="AR198">
        <v>21</v>
      </c>
      <c r="AS198" t="s">
        <v>2517</v>
      </c>
      <c r="BJ198">
        <v>30</v>
      </c>
      <c r="BK198" t="s">
        <v>2968</v>
      </c>
    </row>
    <row r="199" spans="42:63" x14ac:dyDescent="0.25">
      <c r="AP199">
        <v>20</v>
      </c>
      <c r="AQ199" t="s">
        <v>1963</v>
      </c>
      <c r="AR199">
        <v>21</v>
      </c>
      <c r="AS199" t="s">
        <v>2518</v>
      </c>
      <c r="BJ199">
        <v>30</v>
      </c>
      <c r="BK199" t="s">
        <v>2969</v>
      </c>
    </row>
    <row r="200" spans="42:63" x14ac:dyDescent="0.25">
      <c r="AP200">
        <v>20</v>
      </c>
      <c r="AQ200" t="s">
        <v>1964</v>
      </c>
      <c r="AR200">
        <v>21</v>
      </c>
      <c r="AS200" t="s">
        <v>2519</v>
      </c>
      <c r="BJ200">
        <v>30</v>
      </c>
      <c r="BK200" t="s">
        <v>2970</v>
      </c>
    </row>
    <row r="201" spans="42:63" x14ac:dyDescent="0.25">
      <c r="AP201">
        <v>20</v>
      </c>
      <c r="AQ201" t="s">
        <v>1121</v>
      </c>
      <c r="AR201">
        <v>21</v>
      </c>
      <c r="AS201" t="s">
        <v>2520</v>
      </c>
      <c r="BJ201">
        <v>30</v>
      </c>
      <c r="BK201" t="s">
        <v>2971</v>
      </c>
    </row>
    <row r="202" spans="42:63" x14ac:dyDescent="0.25">
      <c r="AP202">
        <v>20</v>
      </c>
      <c r="AQ202" t="s">
        <v>1965</v>
      </c>
      <c r="AR202">
        <v>21</v>
      </c>
      <c r="AS202" t="s">
        <v>2521</v>
      </c>
      <c r="BJ202">
        <v>30</v>
      </c>
      <c r="BK202" t="s">
        <v>2972</v>
      </c>
    </row>
    <row r="203" spans="42:63" x14ac:dyDescent="0.25">
      <c r="AP203">
        <v>20</v>
      </c>
      <c r="AQ203" t="s">
        <v>1966</v>
      </c>
      <c r="AR203">
        <v>21</v>
      </c>
      <c r="AS203" t="s">
        <v>2522</v>
      </c>
      <c r="BJ203">
        <v>30</v>
      </c>
      <c r="BK203" t="s">
        <v>2973</v>
      </c>
    </row>
    <row r="204" spans="42:63" x14ac:dyDescent="0.25">
      <c r="AP204">
        <v>20</v>
      </c>
      <c r="AQ204" t="s">
        <v>1967</v>
      </c>
      <c r="AR204">
        <v>21</v>
      </c>
      <c r="AS204" t="s">
        <v>2523</v>
      </c>
      <c r="BJ204">
        <v>30</v>
      </c>
      <c r="BK204" t="s">
        <v>2974</v>
      </c>
    </row>
    <row r="205" spans="42:63" x14ac:dyDescent="0.25">
      <c r="AP205">
        <v>20</v>
      </c>
      <c r="AQ205" t="s">
        <v>1968</v>
      </c>
      <c r="AR205">
        <v>21</v>
      </c>
      <c r="AS205" t="s">
        <v>2524</v>
      </c>
      <c r="BJ205">
        <v>30</v>
      </c>
      <c r="BK205" t="s">
        <v>2975</v>
      </c>
    </row>
    <row r="206" spans="42:63" x14ac:dyDescent="0.25">
      <c r="AP206">
        <v>20</v>
      </c>
      <c r="AQ206" t="s">
        <v>1969</v>
      </c>
      <c r="AR206">
        <v>21</v>
      </c>
      <c r="AS206" t="s">
        <v>2525</v>
      </c>
      <c r="BJ206">
        <v>30</v>
      </c>
      <c r="BK206" t="s">
        <v>2976</v>
      </c>
    </row>
    <row r="207" spans="42:63" x14ac:dyDescent="0.25">
      <c r="AP207">
        <v>20</v>
      </c>
      <c r="AQ207" t="s">
        <v>1970</v>
      </c>
      <c r="AR207">
        <v>21</v>
      </c>
      <c r="AS207" t="s">
        <v>2526</v>
      </c>
      <c r="BJ207">
        <v>30</v>
      </c>
      <c r="BK207" t="s">
        <v>2977</v>
      </c>
    </row>
    <row r="208" spans="42:63" x14ac:dyDescent="0.25">
      <c r="AP208">
        <v>20</v>
      </c>
      <c r="AQ208" t="s">
        <v>1971</v>
      </c>
      <c r="AR208">
        <v>21</v>
      </c>
      <c r="AS208" t="s">
        <v>2527</v>
      </c>
      <c r="BJ208">
        <v>30</v>
      </c>
      <c r="BK208" t="s">
        <v>2978</v>
      </c>
    </row>
    <row r="209" spans="42:63" x14ac:dyDescent="0.25">
      <c r="AP209">
        <v>20</v>
      </c>
      <c r="AQ209" t="s">
        <v>1972</v>
      </c>
      <c r="AR209">
        <v>21</v>
      </c>
      <c r="AS209" t="s">
        <v>2528</v>
      </c>
      <c r="BJ209">
        <v>30</v>
      </c>
      <c r="BK209" t="s">
        <v>1570</v>
      </c>
    </row>
    <row r="210" spans="42:63" x14ac:dyDescent="0.25">
      <c r="AP210">
        <v>20</v>
      </c>
      <c r="AQ210" t="s">
        <v>1973</v>
      </c>
      <c r="AR210">
        <v>21</v>
      </c>
      <c r="AS210" t="s">
        <v>2529</v>
      </c>
      <c r="BJ210">
        <v>30</v>
      </c>
      <c r="BK210" t="s">
        <v>894</v>
      </c>
    </row>
    <row r="211" spans="42:63" x14ac:dyDescent="0.25">
      <c r="AP211">
        <v>20</v>
      </c>
      <c r="AQ211" t="s">
        <v>1974</v>
      </c>
      <c r="AR211">
        <v>21</v>
      </c>
      <c r="AS211" t="s">
        <v>2530</v>
      </c>
      <c r="BJ211">
        <v>30</v>
      </c>
      <c r="BK211" t="s">
        <v>2979</v>
      </c>
    </row>
    <row r="212" spans="42:63" x14ac:dyDescent="0.25">
      <c r="AP212">
        <v>20</v>
      </c>
      <c r="AQ212" t="s">
        <v>1975</v>
      </c>
      <c r="AR212">
        <v>21</v>
      </c>
      <c r="AS212" t="s">
        <v>2531</v>
      </c>
      <c r="BJ212">
        <v>30</v>
      </c>
      <c r="BK212" t="s">
        <v>2980</v>
      </c>
    </row>
    <row r="213" spans="42:63" x14ac:dyDescent="0.25">
      <c r="AP213">
        <v>20</v>
      </c>
      <c r="AQ213" t="s">
        <v>1976</v>
      </c>
      <c r="AR213">
        <v>21</v>
      </c>
      <c r="AS213" t="s">
        <v>894</v>
      </c>
      <c r="BJ213">
        <v>30</v>
      </c>
      <c r="BK213" t="s">
        <v>2981</v>
      </c>
    </row>
    <row r="214" spans="42:63" x14ac:dyDescent="0.25">
      <c r="AP214">
        <v>20</v>
      </c>
      <c r="AQ214" t="s">
        <v>1977</v>
      </c>
      <c r="AR214">
        <v>21</v>
      </c>
      <c r="AS214" t="s">
        <v>2532</v>
      </c>
      <c r="BJ214">
        <v>30</v>
      </c>
      <c r="BK214" t="s">
        <v>2982</v>
      </c>
    </row>
    <row r="215" spans="42:63" x14ac:dyDescent="0.25">
      <c r="AP215">
        <v>20</v>
      </c>
      <c r="AQ215" t="s">
        <v>1978</v>
      </c>
      <c r="AR215">
        <v>21</v>
      </c>
      <c r="AS215" t="s">
        <v>2533</v>
      </c>
    </row>
    <row r="216" spans="42:63" x14ac:dyDescent="0.25">
      <c r="AP216">
        <v>20</v>
      </c>
      <c r="AQ216" t="s">
        <v>1979</v>
      </c>
      <c r="AR216">
        <v>21</v>
      </c>
      <c r="AS216" t="s">
        <v>2534</v>
      </c>
    </row>
    <row r="217" spans="42:63" x14ac:dyDescent="0.25">
      <c r="AP217">
        <v>20</v>
      </c>
      <c r="AQ217" t="s">
        <v>1980</v>
      </c>
      <c r="AR217">
        <v>21</v>
      </c>
      <c r="AS217" t="s">
        <v>2535</v>
      </c>
    </row>
    <row r="218" spans="42:63" x14ac:dyDescent="0.25">
      <c r="AP218">
        <v>20</v>
      </c>
      <c r="AQ218" t="s">
        <v>1981</v>
      </c>
      <c r="AR218">
        <v>21</v>
      </c>
      <c r="AS218" t="s">
        <v>2536</v>
      </c>
    </row>
    <row r="219" spans="42:63" x14ac:dyDescent="0.25">
      <c r="AP219">
        <v>20</v>
      </c>
      <c r="AQ219" t="s">
        <v>1982</v>
      </c>
      <c r="AR219">
        <v>21</v>
      </c>
      <c r="AS219" t="s">
        <v>2537</v>
      </c>
    </row>
    <row r="220" spans="42:63" x14ac:dyDescent="0.25">
      <c r="AP220">
        <v>20</v>
      </c>
      <c r="AQ220" t="s">
        <v>1983</v>
      </c>
    </row>
    <row r="221" spans="42:63" x14ac:dyDescent="0.25">
      <c r="AP221">
        <v>20</v>
      </c>
      <c r="AQ221" t="s">
        <v>1984</v>
      </c>
    </row>
    <row r="222" spans="42:63" x14ac:dyDescent="0.25">
      <c r="AP222">
        <v>20</v>
      </c>
      <c r="AQ222" t="s">
        <v>1985</v>
      </c>
    </row>
    <row r="223" spans="42:63" x14ac:dyDescent="0.25">
      <c r="AP223">
        <v>20</v>
      </c>
      <c r="AQ223" t="s">
        <v>1986</v>
      </c>
    </row>
    <row r="224" spans="42:63" x14ac:dyDescent="0.25">
      <c r="AP224">
        <v>20</v>
      </c>
      <c r="AQ224" t="s">
        <v>1987</v>
      </c>
    </row>
    <row r="225" spans="42:43" x14ac:dyDescent="0.25">
      <c r="AP225">
        <v>20</v>
      </c>
      <c r="AQ225" t="s">
        <v>1988</v>
      </c>
    </row>
    <row r="226" spans="42:43" x14ac:dyDescent="0.25">
      <c r="AP226">
        <v>20</v>
      </c>
      <c r="AQ226" t="s">
        <v>1989</v>
      </c>
    </row>
    <row r="227" spans="42:43" x14ac:dyDescent="0.25">
      <c r="AP227">
        <v>20</v>
      </c>
      <c r="AQ227" t="s">
        <v>1990</v>
      </c>
    </row>
    <row r="228" spans="42:43" x14ac:dyDescent="0.25">
      <c r="AP228">
        <v>20</v>
      </c>
      <c r="AQ228" t="s">
        <v>1991</v>
      </c>
    </row>
    <row r="229" spans="42:43" x14ac:dyDescent="0.25">
      <c r="AP229">
        <v>20</v>
      </c>
      <c r="AQ229" t="s">
        <v>1992</v>
      </c>
    </row>
    <row r="230" spans="42:43" x14ac:dyDescent="0.25">
      <c r="AP230">
        <v>20</v>
      </c>
      <c r="AQ230" t="s">
        <v>1993</v>
      </c>
    </row>
    <row r="231" spans="42:43" x14ac:dyDescent="0.25">
      <c r="AP231">
        <v>20</v>
      </c>
      <c r="AQ231" t="s">
        <v>1994</v>
      </c>
    </row>
    <row r="232" spans="42:43" x14ac:dyDescent="0.25">
      <c r="AP232">
        <v>20</v>
      </c>
      <c r="AQ232" t="s">
        <v>1995</v>
      </c>
    </row>
    <row r="233" spans="42:43" x14ac:dyDescent="0.25">
      <c r="AP233">
        <v>20</v>
      </c>
      <c r="AQ233" t="s">
        <v>1996</v>
      </c>
    </row>
    <row r="234" spans="42:43" x14ac:dyDescent="0.25">
      <c r="AP234">
        <v>20</v>
      </c>
      <c r="AQ234" t="s">
        <v>1997</v>
      </c>
    </row>
    <row r="235" spans="42:43" x14ac:dyDescent="0.25">
      <c r="AP235">
        <v>20</v>
      </c>
      <c r="AQ235" t="s">
        <v>1998</v>
      </c>
    </row>
    <row r="236" spans="42:43" x14ac:dyDescent="0.25">
      <c r="AP236">
        <v>20</v>
      </c>
      <c r="AQ236" t="s">
        <v>1999</v>
      </c>
    </row>
    <row r="237" spans="42:43" x14ac:dyDescent="0.25">
      <c r="AP237">
        <v>20</v>
      </c>
      <c r="AQ237" t="s">
        <v>2000</v>
      </c>
    </row>
    <row r="238" spans="42:43" x14ac:dyDescent="0.25">
      <c r="AP238">
        <v>20</v>
      </c>
      <c r="AQ238" t="s">
        <v>2001</v>
      </c>
    </row>
    <row r="239" spans="42:43" x14ac:dyDescent="0.25">
      <c r="AP239">
        <v>20</v>
      </c>
      <c r="AQ239" t="s">
        <v>2002</v>
      </c>
    </row>
    <row r="240" spans="42:43" x14ac:dyDescent="0.25">
      <c r="AP240">
        <v>20</v>
      </c>
      <c r="AQ240" t="s">
        <v>2003</v>
      </c>
    </row>
    <row r="241" spans="42:43" x14ac:dyDescent="0.25">
      <c r="AP241">
        <v>20</v>
      </c>
      <c r="AQ241" t="s">
        <v>2004</v>
      </c>
    </row>
    <row r="242" spans="42:43" x14ac:dyDescent="0.25">
      <c r="AP242">
        <v>20</v>
      </c>
      <c r="AQ242" t="s">
        <v>2005</v>
      </c>
    </row>
    <row r="243" spans="42:43" x14ac:dyDescent="0.25">
      <c r="AP243">
        <v>20</v>
      </c>
      <c r="AQ243" t="s">
        <v>2006</v>
      </c>
    </row>
    <row r="244" spans="42:43" x14ac:dyDescent="0.25">
      <c r="AP244">
        <v>20</v>
      </c>
      <c r="AQ244" t="s">
        <v>2007</v>
      </c>
    </row>
    <row r="245" spans="42:43" x14ac:dyDescent="0.25">
      <c r="AP245">
        <v>20</v>
      </c>
      <c r="AQ245" t="s">
        <v>2008</v>
      </c>
    </row>
    <row r="246" spans="42:43" x14ac:dyDescent="0.25">
      <c r="AP246">
        <v>20</v>
      </c>
      <c r="AQ246" t="s">
        <v>2009</v>
      </c>
    </row>
    <row r="247" spans="42:43" x14ac:dyDescent="0.25">
      <c r="AP247">
        <v>20</v>
      </c>
      <c r="AQ247" t="s">
        <v>2010</v>
      </c>
    </row>
    <row r="248" spans="42:43" x14ac:dyDescent="0.25">
      <c r="AP248">
        <v>20</v>
      </c>
      <c r="AQ248" t="s">
        <v>2011</v>
      </c>
    </row>
    <row r="249" spans="42:43" x14ac:dyDescent="0.25">
      <c r="AP249">
        <v>20</v>
      </c>
      <c r="AQ249" t="s">
        <v>2012</v>
      </c>
    </row>
    <row r="250" spans="42:43" x14ac:dyDescent="0.25">
      <c r="AP250">
        <v>20</v>
      </c>
      <c r="AQ250" t="s">
        <v>2013</v>
      </c>
    </row>
    <row r="251" spans="42:43" x14ac:dyDescent="0.25">
      <c r="AP251">
        <v>20</v>
      </c>
      <c r="AQ251" t="s">
        <v>2014</v>
      </c>
    </row>
    <row r="252" spans="42:43" x14ac:dyDescent="0.25">
      <c r="AP252">
        <v>20</v>
      </c>
      <c r="AQ252" t="s">
        <v>2015</v>
      </c>
    </row>
    <row r="253" spans="42:43" x14ac:dyDescent="0.25">
      <c r="AP253">
        <v>20</v>
      </c>
      <c r="AQ253" t="s">
        <v>2016</v>
      </c>
    </row>
    <row r="254" spans="42:43" x14ac:dyDescent="0.25">
      <c r="AP254">
        <v>20</v>
      </c>
      <c r="AQ254" t="s">
        <v>2017</v>
      </c>
    </row>
    <row r="255" spans="42:43" x14ac:dyDescent="0.25">
      <c r="AP255">
        <v>20</v>
      </c>
      <c r="AQ255" t="s">
        <v>2018</v>
      </c>
    </row>
    <row r="256" spans="42:43" x14ac:dyDescent="0.25">
      <c r="AP256">
        <v>20</v>
      </c>
      <c r="AQ256" t="s">
        <v>2019</v>
      </c>
    </row>
    <row r="257" spans="42:43" x14ac:dyDescent="0.25">
      <c r="AP257">
        <v>20</v>
      </c>
      <c r="AQ257" t="s">
        <v>2020</v>
      </c>
    </row>
    <row r="258" spans="42:43" x14ac:dyDescent="0.25">
      <c r="AP258">
        <v>20</v>
      </c>
      <c r="AQ258" t="s">
        <v>2021</v>
      </c>
    </row>
    <row r="259" spans="42:43" x14ac:dyDescent="0.25">
      <c r="AP259">
        <v>20</v>
      </c>
      <c r="AQ259" t="s">
        <v>2022</v>
      </c>
    </row>
    <row r="260" spans="42:43" x14ac:dyDescent="0.25">
      <c r="AP260">
        <v>20</v>
      </c>
      <c r="AQ260" t="s">
        <v>2023</v>
      </c>
    </row>
    <row r="261" spans="42:43" x14ac:dyDescent="0.25">
      <c r="AP261">
        <v>20</v>
      </c>
      <c r="AQ261" t="s">
        <v>2024</v>
      </c>
    </row>
    <row r="262" spans="42:43" x14ac:dyDescent="0.25">
      <c r="AP262">
        <v>20</v>
      </c>
      <c r="AQ262" t="s">
        <v>2025</v>
      </c>
    </row>
    <row r="263" spans="42:43" x14ac:dyDescent="0.25">
      <c r="AP263">
        <v>20</v>
      </c>
      <c r="AQ263" t="s">
        <v>2026</v>
      </c>
    </row>
    <row r="264" spans="42:43" x14ac:dyDescent="0.25">
      <c r="AP264">
        <v>20</v>
      </c>
      <c r="AQ264" t="s">
        <v>2027</v>
      </c>
    </row>
    <row r="265" spans="42:43" x14ac:dyDescent="0.25">
      <c r="AP265">
        <v>20</v>
      </c>
      <c r="AQ265" t="s">
        <v>2028</v>
      </c>
    </row>
    <row r="266" spans="42:43" x14ac:dyDescent="0.25">
      <c r="AP266">
        <v>20</v>
      </c>
      <c r="AQ266" t="s">
        <v>2029</v>
      </c>
    </row>
    <row r="267" spans="42:43" x14ac:dyDescent="0.25">
      <c r="AP267">
        <v>20</v>
      </c>
      <c r="AQ267" t="s">
        <v>2030</v>
      </c>
    </row>
    <row r="268" spans="42:43" x14ac:dyDescent="0.25">
      <c r="AP268">
        <v>20</v>
      </c>
      <c r="AQ268" t="s">
        <v>2031</v>
      </c>
    </row>
    <row r="269" spans="42:43" x14ac:dyDescent="0.25">
      <c r="AP269">
        <v>20</v>
      </c>
      <c r="AQ269" t="s">
        <v>2032</v>
      </c>
    </row>
    <row r="270" spans="42:43" x14ac:dyDescent="0.25">
      <c r="AP270">
        <v>20</v>
      </c>
      <c r="AQ270" t="s">
        <v>2033</v>
      </c>
    </row>
    <row r="271" spans="42:43" x14ac:dyDescent="0.25">
      <c r="AP271">
        <v>20</v>
      </c>
      <c r="AQ271" t="s">
        <v>2034</v>
      </c>
    </row>
    <row r="272" spans="42:43" x14ac:dyDescent="0.25">
      <c r="AP272">
        <v>20</v>
      </c>
      <c r="AQ272" t="s">
        <v>2035</v>
      </c>
    </row>
    <row r="273" spans="42:43" x14ac:dyDescent="0.25">
      <c r="AP273">
        <v>20</v>
      </c>
      <c r="AQ273" t="s">
        <v>2036</v>
      </c>
    </row>
    <row r="274" spans="42:43" x14ac:dyDescent="0.25">
      <c r="AP274">
        <v>20</v>
      </c>
      <c r="AQ274" t="s">
        <v>2037</v>
      </c>
    </row>
    <row r="275" spans="42:43" x14ac:dyDescent="0.25">
      <c r="AP275">
        <v>20</v>
      </c>
      <c r="AQ275" t="s">
        <v>2038</v>
      </c>
    </row>
    <row r="276" spans="42:43" x14ac:dyDescent="0.25">
      <c r="AP276">
        <v>20</v>
      </c>
      <c r="AQ276" t="s">
        <v>2039</v>
      </c>
    </row>
    <row r="277" spans="42:43" x14ac:dyDescent="0.25">
      <c r="AP277">
        <v>20</v>
      </c>
      <c r="AQ277" t="s">
        <v>2040</v>
      </c>
    </row>
    <row r="278" spans="42:43" x14ac:dyDescent="0.25">
      <c r="AP278">
        <v>20</v>
      </c>
      <c r="AQ278" t="s">
        <v>2041</v>
      </c>
    </row>
    <row r="279" spans="42:43" x14ac:dyDescent="0.25">
      <c r="AP279">
        <v>20</v>
      </c>
      <c r="AQ279" t="s">
        <v>2042</v>
      </c>
    </row>
    <row r="280" spans="42:43" x14ac:dyDescent="0.25">
      <c r="AP280">
        <v>20</v>
      </c>
      <c r="AQ280" t="s">
        <v>2043</v>
      </c>
    </row>
    <row r="281" spans="42:43" x14ac:dyDescent="0.25">
      <c r="AP281">
        <v>20</v>
      </c>
      <c r="AQ281" t="s">
        <v>2044</v>
      </c>
    </row>
    <row r="282" spans="42:43" x14ac:dyDescent="0.25">
      <c r="AP282">
        <v>20</v>
      </c>
      <c r="AQ282" t="s">
        <v>2045</v>
      </c>
    </row>
    <row r="283" spans="42:43" x14ac:dyDescent="0.25">
      <c r="AP283">
        <v>20</v>
      </c>
      <c r="AQ283" t="s">
        <v>2046</v>
      </c>
    </row>
    <row r="284" spans="42:43" x14ac:dyDescent="0.25">
      <c r="AP284">
        <v>20</v>
      </c>
      <c r="AQ284" t="s">
        <v>2047</v>
      </c>
    </row>
    <row r="285" spans="42:43" x14ac:dyDescent="0.25">
      <c r="AP285">
        <v>20</v>
      </c>
      <c r="AQ285" t="s">
        <v>2048</v>
      </c>
    </row>
    <row r="286" spans="42:43" x14ac:dyDescent="0.25">
      <c r="AP286">
        <v>20</v>
      </c>
      <c r="AQ286" t="s">
        <v>2049</v>
      </c>
    </row>
    <row r="287" spans="42:43" x14ac:dyDescent="0.25">
      <c r="AP287">
        <v>20</v>
      </c>
      <c r="AQ287" t="s">
        <v>2050</v>
      </c>
    </row>
    <row r="288" spans="42:43" x14ac:dyDescent="0.25">
      <c r="AP288">
        <v>20</v>
      </c>
      <c r="AQ288" t="s">
        <v>2051</v>
      </c>
    </row>
    <row r="289" spans="42:43" x14ac:dyDescent="0.25">
      <c r="AP289">
        <v>20</v>
      </c>
      <c r="AQ289" t="s">
        <v>2052</v>
      </c>
    </row>
    <row r="290" spans="42:43" x14ac:dyDescent="0.25">
      <c r="AP290">
        <v>20</v>
      </c>
      <c r="AQ290" t="s">
        <v>2053</v>
      </c>
    </row>
    <row r="291" spans="42:43" x14ac:dyDescent="0.25">
      <c r="AP291">
        <v>20</v>
      </c>
      <c r="AQ291" t="s">
        <v>2054</v>
      </c>
    </row>
    <row r="292" spans="42:43" x14ac:dyDescent="0.25">
      <c r="AP292">
        <v>20</v>
      </c>
      <c r="AQ292" t="s">
        <v>2055</v>
      </c>
    </row>
    <row r="293" spans="42:43" x14ac:dyDescent="0.25">
      <c r="AP293">
        <v>20</v>
      </c>
      <c r="AQ293" t="s">
        <v>2056</v>
      </c>
    </row>
    <row r="294" spans="42:43" x14ac:dyDescent="0.25">
      <c r="AP294">
        <v>20</v>
      </c>
      <c r="AQ294" t="s">
        <v>2057</v>
      </c>
    </row>
    <row r="295" spans="42:43" x14ac:dyDescent="0.25">
      <c r="AP295">
        <v>20</v>
      </c>
      <c r="AQ295" t="s">
        <v>2058</v>
      </c>
    </row>
    <row r="296" spans="42:43" x14ac:dyDescent="0.25">
      <c r="AP296">
        <v>20</v>
      </c>
      <c r="AQ296" t="s">
        <v>2059</v>
      </c>
    </row>
    <row r="297" spans="42:43" x14ac:dyDescent="0.25">
      <c r="AP297">
        <v>20</v>
      </c>
      <c r="AQ297" t="s">
        <v>2060</v>
      </c>
    </row>
    <row r="298" spans="42:43" x14ac:dyDescent="0.25">
      <c r="AP298">
        <v>20</v>
      </c>
      <c r="AQ298" t="s">
        <v>2061</v>
      </c>
    </row>
    <row r="299" spans="42:43" x14ac:dyDescent="0.25">
      <c r="AP299">
        <v>20</v>
      </c>
      <c r="AQ299" t="s">
        <v>2062</v>
      </c>
    </row>
    <row r="300" spans="42:43" x14ac:dyDescent="0.25">
      <c r="AP300">
        <v>20</v>
      </c>
      <c r="AQ300" t="s">
        <v>2063</v>
      </c>
    </row>
    <row r="301" spans="42:43" x14ac:dyDescent="0.25">
      <c r="AP301">
        <v>20</v>
      </c>
      <c r="AQ301" t="s">
        <v>2064</v>
      </c>
    </row>
    <row r="302" spans="42:43" x14ac:dyDescent="0.25">
      <c r="AP302">
        <v>20</v>
      </c>
      <c r="AQ302" t="s">
        <v>2065</v>
      </c>
    </row>
    <row r="303" spans="42:43" x14ac:dyDescent="0.25">
      <c r="AP303">
        <v>20</v>
      </c>
      <c r="AQ303" t="s">
        <v>2066</v>
      </c>
    </row>
    <row r="304" spans="42:43" x14ac:dyDescent="0.25">
      <c r="AP304">
        <v>20</v>
      </c>
      <c r="AQ304" t="s">
        <v>2067</v>
      </c>
    </row>
    <row r="305" spans="42:43" x14ac:dyDescent="0.25">
      <c r="AP305">
        <v>20</v>
      </c>
      <c r="AQ305" t="s">
        <v>2068</v>
      </c>
    </row>
    <row r="306" spans="42:43" x14ac:dyDescent="0.25">
      <c r="AP306">
        <v>20</v>
      </c>
      <c r="AQ306" t="s">
        <v>2069</v>
      </c>
    </row>
    <row r="307" spans="42:43" x14ac:dyDescent="0.25">
      <c r="AP307">
        <v>20</v>
      </c>
      <c r="AQ307" t="s">
        <v>2070</v>
      </c>
    </row>
    <row r="308" spans="42:43" x14ac:dyDescent="0.25">
      <c r="AP308">
        <v>20</v>
      </c>
      <c r="AQ308" t="s">
        <v>2071</v>
      </c>
    </row>
    <row r="309" spans="42:43" x14ac:dyDescent="0.25">
      <c r="AP309">
        <v>20</v>
      </c>
      <c r="AQ309" t="s">
        <v>2072</v>
      </c>
    </row>
    <row r="310" spans="42:43" x14ac:dyDescent="0.25">
      <c r="AP310">
        <v>20</v>
      </c>
      <c r="AQ310" t="s">
        <v>2073</v>
      </c>
    </row>
    <row r="311" spans="42:43" x14ac:dyDescent="0.25">
      <c r="AP311">
        <v>20</v>
      </c>
      <c r="AQ311" t="s">
        <v>2074</v>
      </c>
    </row>
    <row r="312" spans="42:43" x14ac:dyDescent="0.25">
      <c r="AP312">
        <v>20</v>
      </c>
      <c r="AQ312" t="s">
        <v>2075</v>
      </c>
    </row>
    <row r="313" spans="42:43" x14ac:dyDescent="0.25">
      <c r="AP313">
        <v>20</v>
      </c>
      <c r="AQ313" t="s">
        <v>2076</v>
      </c>
    </row>
    <row r="314" spans="42:43" x14ac:dyDescent="0.25">
      <c r="AP314">
        <v>20</v>
      </c>
      <c r="AQ314" t="s">
        <v>2077</v>
      </c>
    </row>
    <row r="315" spans="42:43" x14ac:dyDescent="0.25">
      <c r="AP315">
        <v>20</v>
      </c>
      <c r="AQ315" t="s">
        <v>2078</v>
      </c>
    </row>
    <row r="316" spans="42:43" x14ac:dyDescent="0.25">
      <c r="AP316">
        <v>20</v>
      </c>
      <c r="AQ316" t="s">
        <v>2079</v>
      </c>
    </row>
    <row r="317" spans="42:43" x14ac:dyDescent="0.25">
      <c r="AP317">
        <v>20</v>
      </c>
      <c r="AQ317" t="s">
        <v>2080</v>
      </c>
    </row>
    <row r="318" spans="42:43" x14ac:dyDescent="0.25">
      <c r="AP318">
        <v>20</v>
      </c>
      <c r="AQ318" t="s">
        <v>2081</v>
      </c>
    </row>
    <row r="319" spans="42:43" x14ac:dyDescent="0.25">
      <c r="AP319">
        <v>20</v>
      </c>
      <c r="AQ319" t="s">
        <v>2082</v>
      </c>
    </row>
    <row r="320" spans="42:43" x14ac:dyDescent="0.25">
      <c r="AP320">
        <v>20</v>
      </c>
      <c r="AQ320" t="s">
        <v>2083</v>
      </c>
    </row>
    <row r="321" spans="42:43" x14ac:dyDescent="0.25">
      <c r="AP321">
        <v>20</v>
      </c>
      <c r="AQ321" t="s">
        <v>2084</v>
      </c>
    </row>
    <row r="322" spans="42:43" x14ac:dyDescent="0.25">
      <c r="AP322">
        <v>20</v>
      </c>
      <c r="AQ322" t="s">
        <v>2085</v>
      </c>
    </row>
    <row r="323" spans="42:43" x14ac:dyDescent="0.25">
      <c r="AP323">
        <v>20</v>
      </c>
      <c r="AQ323" t="s">
        <v>2086</v>
      </c>
    </row>
    <row r="324" spans="42:43" x14ac:dyDescent="0.25">
      <c r="AP324">
        <v>20</v>
      </c>
      <c r="AQ324" t="s">
        <v>2087</v>
      </c>
    </row>
    <row r="325" spans="42:43" x14ac:dyDescent="0.25">
      <c r="AP325">
        <v>20</v>
      </c>
      <c r="AQ325" t="s">
        <v>2088</v>
      </c>
    </row>
    <row r="326" spans="42:43" x14ac:dyDescent="0.25">
      <c r="AP326">
        <v>20</v>
      </c>
      <c r="AQ326" t="s">
        <v>2089</v>
      </c>
    </row>
    <row r="327" spans="42:43" x14ac:dyDescent="0.25">
      <c r="AP327">
        <v>20</v>
      </c>
      <c r="AQ327" t="s">
        <v>2090</v>
      </c>
    </row>
    <row r="328" spans="42:43" x14ac:dyDescent="0.25">
      <c r="AP328">
        <v>20</v>
      </c>
      <c r="AQ328" t="s">
        <v>2091</v>
      </c>
    </row>
    <row r="329" spans="42:43" x14ac:dyDescent="0.25">
      <c r="AP329">
        <v>20</v>
      </c>
      <c r="AQ329" t="s">
        <v>2092</v>
      </c>
    </row>
    <row r="330" spans="42:43" x14ac:dyDescent="0.25">
      <c r="AP330">
        <v>20</v>
      </c>
      <c r="AQ330" t="s">
        <v>2093</v>
      </c>
    </row>
    <row r="331" spans="42:43" x14ac:dyDescent="0.25">
      <c r="AP331">
        <v>20</v>
      </c>
      <c r="AQ331" t="s">
        <v>2094</v>
      </c>
    </row>
    <row r="332" spans="42:43" x14ac:dyDescent="0.25">
      <c r="AP332">
        <v>20</v>
      </c>
      <c r="AQ332" t="s">
        <v>2095</v>
      </c>
    </row>
    <row r="333" spans="42:43" x14ac:dyDescent="0.25">
      <c r="AP333">
        <v>20</v>
      </c>
      <c r="AQ333" t="s">
        <v>2096</v>
      </c>
    </row>
    <row r="334" spans="42:43" x14ac:dyDescent="0.25">
      <c r="AP334">
        <v>20</v>
      </c>
      <c r="AQ334" t="s">
        <v>2097</v>
      </c>
    </row>
    <row r="335" spans="42:43" x14ac:dyDescent="0.25">
      <c r="AP335">
        <v>20</v>
      </c>
      <c r="AQ335" t="s">
        <v>2098</v>
      </c>
    </row>
    <row r="336" spans="42:43" x14ac:dyDescent="0.25">
      <c r="AP336">
        <v>20</v>
      </c>
      <c r="AQ336" t="s">
        <v>2099</v>
      </c>
    </row>
    <row r="337" spans="42:43" x14ac:dyDescent="0.25">
      <c r="AP337">
        <v>20</v>
      </c>
      <c r="AQ337" t="s">
        <v>2100</v>
      </c>
    </row>
    <row r="338" spans="42:43" x14ac:dyDescent="0.25">
      <c r="AP338">
        <v>20</v>
      </c>
      <c r="AQ338" t="s">
        <v>2101</v>
      </c>
    </row>
    <row r="339" spans="42:43" x14ac:dyDescent="0.25">
      <c r="AP339">
        <v>20</v>
      </c>
      <c r="AQ339" t="s">
        <v>2102</v>
      </c>
    </row>
    <row r="340" spans="42:43" x14ac:dyDescent="0.25">
      <c r="AP340">
        <v>20</v>
      </c>
      <c r="AQ340" t="s">
        <v>2103</v>
      </c>
    </row>
    <row r="341" spans="42:43" x14ac:dyDescent="0.25">
      <c r="AP341">
        <v>20</v>
      </c>
      <c r="AQ341" t="s">
        <v>2104</v>
      </c>
    </row>
    <row r="342" spans="42:43" x14ac:dyDescent="0.25">
      <c r="AP342">
        <v>20</v>
      </c>
      <c r="AQ342" t="s">
        <v>2105</v>
      </c>
    </row>
    <row r="343" spans="42:43" x14ac:dyDescent="0.25">
      <c r="AP343">
        <v>20</v>
      </c>
      <c r="AQ343" t="s">
        <v>2106</v>
      </c>
    </row>
    <row r="344" spans="42:43" x14ac:dyDescent="0.25">
      <c r="AP344">
        <v>20</v>
      </c>
      <c r="AQ344" t="s">
        <v>2107</v>
      </c>
    </row>
    <row r="345" spans="42:43" x14ac:dyDescent="0.25">
      <c r="AP345">
        <v>20</v>
      </c>
      <c r="AQ345" t="s">
        <v>2108</v>
      </c>
    </row>
    <row r="346" spans="42:43" x14ac:dyDescent="0.25">
      <c r="AP346">
        <v>20</v>
      </c>
      <c r="AQ346" t="s">
        <v>2109</v>
      </c>
    </row>
    <row r="347" spans="42:43" x14ac:dyDescent="0.25">
      <c r="AP347">
        <v>20</v>
      </c>
      <c r="AQ347" t="s">
        <v>2110</v>
      </c>
    </row>
    <row r="348" spans="42:43" x14ac:dyDescent="0.25">
      <c r="AP348">
        <v>20</v>
      </c>
      <c r="AQ348" t="s">
        <v>2111</v>
      </c>
    </row>
    <row r="349" spans="42:43" x14ac:dyDescent="0.25">
      <c r="AP349">
        <v>20</v>
      </c>
      <c r="AQ349" t="s">
        <v>2112</v>
      </c>
    </row>
    <row r="350" spans="42:43" x14ac:dyDescent="0.25">
      <c r="AP350">
        <v>20</v>
      </c>
      <c r="AQ350" t="s">
        <v>2113</v>
      </c>
    </row>
    <row r="351" spans="42:43" x14ac:dyDescent="0.25">
      <c r="AP351">
        <v>20</v>
      </c>
      <c r="AQ351" t="s">
        <v>2114</v>
      </c>
    </row>
    <row r="352" spans="42:43" x14ac:dyDescent="0.25">
      <c r="AP352">
        <v>20</v>
      </c>
      <c r="AQ352" t="s">
        <v>2115</v>
      </c>
    </row>
    <row r="353" spans="42:43" x14ac:dyDescent="0.25">
      <c r="AP353">
        <v>20</v>
      </c>
      <c r="AQ353" t="s">
        <v>2116</v>
      </c>
    </row>
    <row r="354" spans="42:43" x14ac:dyDescent="0.25">
      <c r="AP354">
        <v>20</v>
      </c>
      <c r="AQ354" t="s">
        <v>2117</v>
      </c>
    </row>
    <row r="355" spans="42:43" x14ac:dyDescent="0.25">
      <c r="AP355">
        <v>20</v>
      </c>
      <c r="AQ355" t="s">
        <v>2118</v>
      </c>
    </row>
    <row r="356" spans="42:43" x14ac:dyDescent="0.25">
      <c r="AP356">
        <v>20</v>
      </c>
      <c r="AQ356" t="s">
        <v>2119</v>
      </c>
    </row>
    <row r="357" spans="42:43" x14ac:dyDescent="0.25">
      <c r="AP357">
        <v>20</v>
      </c>
      <c r="AQ357" t="s">
        <v>2120</v>
      </c>
    </row>
    <row r="358" spans="42:43" x14ac:dyDescent="0.25">
      <c r="AP358">
        <v>20</v>
      </c>
      <c r="AQ358" t="s">
        <v>2121</v>
      </c>
    </row>
    <row r="359" spans="42:43" x14ac:dyDescent="0.25">
      <c r="AP359">
        <v>20</v>
      </c>
      <c r="AQ359" t="s">
        <v>2122</v>
      </c>
    </row>
    <row r="360" spans="42:43" x14ac:dyDescent="0.25">
      <c r="AP360">
        <v>20</v>
      </c>
      <c r="AQ360" t="s">
        <v>2123</v>
      </c>
    </row>
    <row r="361" spans="42:43" x14ac:dyDescent="0.25">
      <c r="AP361">
        <v>20</v>
      </c>
      <c r="AQ361" t="s">
        <v>2124</v>
      </c>
    </row>
    <row r="362" spans="42:43" x14ac:dyDescent="0.25">
      <c r="AP362">
        <v>20</v>
      </c>
      <c r="AQ362" t="s">
        <v>2125</v>
      </c>
    </row>
    <row r="363" spans="42:43" x14ac:dyDescent="0.25">
      <c r="AP363">
        <v>20</v>
      </c>
      <c r="AQ363" t="s">
        <v>2126</v>
      </c>
    </row>
    <row r="364" spans="42:43" x14ac:dyDescent="0.25">
      <c r="AP364">
        <v>20</v>
      </c>
      <c r="AQ364" t="s">
        <v>2127</v>
      </c>
    </row>
    <row r="365" spans="42:43" x14ac:dyDescent="0.25">
      <c r="AP365">
        <v>20</v>
      </c>
      <c r="AQ365" t="s">
        <v>2128</v>
      </c>
    </row>
    <row r="366" spans="42:43" x14ac:dyDescent="0.25">
      <c r="AP366">
        <v>20</v>
      </c>
      <c r="AQ366" t="s">
        <v>2129</v>
      </c>
    </row>
    <row r="367" spans="42:43" x14ac:dyDescent="0.25">
      <c r="AP367">
        <v>20</v>
      </c>
      <c r="AQ367" t="s">
        <v>2130</v>
      </c>
    </row>
    <row r="368" spans="42:43" x14ac:dyDescent="0.25">
      <c r="AP368">
        <v>20</v>
      </c>
      <c r="AQ368" t="s">
        <v>2131</v>
      </c>
    </row>
    <row r="369" spans="42:43" x14ac:dyDescent="0.25">
      <c r="AP369">
        <v>20</v>
      </c>
      <c r="AQ369" t="s">
        <v>2132</v>
      </c>
    </row>
    <row r="370" spans="42:43" x14ac:dyDescent="0.25">
      <c r="AP370">
        <v>20</v>
      </c>
      <c r="AQ370" t="s">
        <v>2133</v>
      </c>
    </row>
    <row r="371" spans="42:43" x14ac:dyDescent="0.25">
      <c r="AP371">
        <v>20</v>
      </c>
      <c r="AQ371" t="s">
        <v>2134</v>
      </c>
    </row>
    <row r="372" spans="42:43" x14ac:dyDescent="0.25">
      <c r="AP372">
        <v>20</v>
      </c>
      <c r="AQ372" t="s">
        <v>2135</v>
      </c>
    </row>
    <row r="373" spans="42:43" x14ac:dyDescent="0.25">
      <c r="AP373">
        <v>20</v>
      </c>
      <c r="AQ373" t="s">
        <v>2136</v>
      </c>
    </row>
    <row r="374" spans="42:43" x14ac:dyDescent="0.25">
      <c r="AP374">
        <v>20</v>
      </c>
      <c r="AQ374" t="s">
        <v>2137</v>
      </c>
    </row>
    <row r="375" spans="42:43" x14ac:dyDescent="0.25">
      <c r="AP375">
        <v>20</v>
      </c>
      <c r="AQ375" t="s">
        <v>2138</v>
      </c>
    </row>
    <row r="376" spans="42:43" x14ac:dyDescent="0.25">
      <c r="AP376">
        <v>20</v>
      </c>
      <c r="AQ376" t="s">
        <v>2139</v>
      </c>
    </row>
    <row r="377" spans="42:43" x14ac:dyDescent="0.25">
      <c r="AP377">
        <v>20</v>
      </c>
      <c r="AQ377" t="s">
        <v>2140</v>
      </c>
    </row>
    <row r="378" spans="42:43" x14ac:dyDescent="0.25">
      <c r="AP378">
        <v>20</v>
      </c>
      <c r="AQ378" t="s">
        <v>2141</v>
      </c>
    </row>
    <row r="379" spans="42:43" x14ac:dyDescent="0.25">
      <c r="AP379">
        <v>20</v>
      </c>
      <c r="AQ379" t="s">
        <v>2142</v>
      </c>
    </row>
    <row r="380" spans="42:43" x14ac:dyDescent="0.25">
      <c r="AP380">
        <v>20</v>
      </c>
      <c r="AQ380" t="s">
        <v>2143</v>
      </c>
    </row>
    <row r="381" spans="42:43" x14ac:dyDescent="0.25">
      <c r="AP381">
        <v>20</v>
      </c>
      <c r="AQ381" t="s">
        <v>2144</v>
      </c>
    </row>
    <row r="382" spans="42:43" x14ac:dyDescent="0.25">
      <c r="AP382">
        <v>20</v>
      </c>
      <c r="AQ382" t="s">
        <v>2145</v>
      </c>
    </row>
    <row r="383" spans="42:43" x14ac:dyDescent="0.25">
      <c r="AP383">
        <v>20</v>
      </c>
      <c r="AQ383" t="s">
        <v>2146</v>
      </c>
    </row>
    <row r="384" spans="42:43" x14ac:dyDescent="0.25">
      <c r="AP384">
        <v>20</v>
      </c>
      <c r="AQ384" t="s">
        <v>2147</v>
      </c>
    </row>
    <row r="385" spans="42:43" x14ac:dyDescent="0.25">
      <c r="AP385">
        <v>20</v>
      </c>
      <c r="AQ385" t="s">
        <v>2148</v>
      </c>
    </row>
    <row r="386" spans="42:43" x14ac:dyDescent="0.25">
      <c r="AP386">
        <v>20</v>
      </c>
      <c r="AQ386" t="s">
        <v>2149</v>
      </c>
    </row>
    <row r="387" spans="42:43" x14ac:dyDescent="0.25">
      <c r="AP387">
        <v>20</v>
      </c>
      <c r="AQ387" t="s">
        <v>2150</v>
      </c>
    </row>
    <row r="388" spans="42:43" x14ac:dyDescent="0.25">
      <c r="AP388">
        <v>20</v>
      </c>
      <c r="AQ388" t="s">
        <v>2151</v>
      </c>
    </row>
    <row r="389" spans="42:43" x14ac:dyDescent="0.25">
      <c r="AP389">
        <v>20</v>
      </c>
      <c r="AQ389" t="s">
        <v>2152</v>
      </c>
    </row>
    <row r="390" spans="42:43" x14ac:dyDescent="0.25">
      <c r="AP390">
        <v>20</v>
      </c>
      <c r="AQ390" t="s">
        <v>2153</v>
      </c>
    </row>
    <row r="391" spans="42:43" x14ac:dyDescent="0.25">
      <c r="AP391">
        <v>20</v>
      </c>
      <c r="AQ391" t="s">
        <v>2154</v>
      </c>
    </row>
    <row r="392" spans="42:43" x14ac:dyDescent="0.25">
      <c r="AP392">
        <v>20</v>
      </c>
      <c r="AQ392" t="s">
        <v>2155</v>
      </c>
    </row>
    <row r="393" spans="42:43" x14ac:dyDescent="0.25">
      <c r="AP393">
        <v>20</v>
      </c>
      <c r="AQ393" t="s">
        <v>2156</v>
      </c>
    </row>
    <row r="394" spans="42:43" x14ac:dyDescent="0.25">
      <c r="AP394">
        <v>20</v>
      </c>
      <c r="AQ394" t="s">
        <v>2157</v>
      </c>
    </row>
    <row r="395" spans="42:43" x14ac:dyDescent="0.25">
      <c r="AP395">
        <v>20</v>
      </c>
      <c r="AQ395" t="s">
        <v>2158</v>
      </c>
    </row>
    <row r="396" spans="42:43" x14ac:dyDescent="0.25">
      <c r="AP396">
        <v>20</v>
      </c>
      <c r="AQ396" t="s">
        <v>2159</v>
      </c>
    </row>
    <row r="397" spans="42:43" x14ac:dyDescent="0.25">
      <c r="AP397">
        <v>20</v>
      </c>
      <c r="AQ397" t="s">
        <v>2160</v>
      </c>
    </row>
    <row r="398" spans="42:43" x14ac:dyDescent="0.25">
      <c r="AP398">
        <v>20</v>
      </c>
      <c r="AQ398" t="s">
        <v>2161</v>
      </c>
    </row>
    <row r="399" spans="42:43" x14ac:dyDescent="0.25">
      <c r="AP399">
        <v>20</v>
      </c>
      <c r="AQ399" t="s">
        <v>2162</v>
      </c>
    </row>
    <row r="400" spans="42:43" x14ac:dyDescent="0.25">
      <c r="AP400">
        <v>20</v>
      </c>
      <c r="AQ400" t="s">
        <v>2163</v>
      </c>
    </row>
    <row r="401" spans="42:43" x14ac:dyDescent="0.25">
      <c r="AP401">
        <v>20</v>
      </c>
      <c r="AQ401" t="s">
        <v>2164</v>
      </c>
    </row>
    <row r="402" spans="42:43" x14ac:dyDescent="0.25">
      <c r="AP402">
        <v>20</v>
      </c>
      <c r="AQ402" t="s">
        <v>2165</v>
      </c>
    </row>
    <row r="403" spans="42:43" x14ac:dyDescent="0.25">
      <c r="AP403">
        <v>20</v>
      </c>
      <c r="AQ403" t="s">
        <v>2166</v>
      </c>
    </row>
    <row r="404" spans="42:43" x14ac:dyDescent="0.25">
      <c r="AP404">
        <v>20</v>
      </c>
      <c r="AQ404" t="s">
        <v>2167</v>
      </c>
    </row>
    <row r="405" spans="42:43" x14ac:dyDescent="0.25">
      <c r="AP405">
        <v>20</v>
      </c>
      <c r="AQ405" t="s">
        <v>2168</v>
      </c>
    </row>
    <row r="406" spans="42:43" x14ac:dyDescent="0.25">
      <c r="AP406">
        <v>20</v>
      </c>
      <c r="AQ406" t="s">
        <v>2169</v>
      </c>
    </row>
    <row r="407" spans="42:43" x14ac:dyDescent="0.25">
      <c r="AP407">
        <v>20</v>
      </c>
      <c r="AQ407" t="s">
        <v>2170</v>
      </c>
    </row>
    <row r="408" spans="42:43" x14ac:dyDescent="0.25">
      <c r="AP408">
        <v>20</v>
      </c>
      <c r="AQ408" t="s">
        <v>2171</v>
      </c>
    </row>
    <row r="409" spans="42:43" x14ac:dyDescent="0.25">
      <c r="AP409">
        <v>20</v>
      </c>
      <c r="AQ409" t="s">
        <v>2172</v>
      </c>
    </row>
    <row r="410" spans="42:43" x14ac:dyDescent="0.25">
      <c r="AP410">
        <v>20</v>
      </c>
      <c r="AQ410" t="s">
        <v>2173</v>
      </c>
    </row>
    <row r="411" spans="42:43" x14ac:dyDescent="0.25">
      <c r="AP411">
        <v>20</v>
      </c>
      <c r="AQ411" t="s">
        <v>2174</v>
      </c>
    </row>
    <row r="412" spans="42:43" x14ac:dyDescent="0.25">
      <c r="AP412">
        <v>20</v>
      </c>
      <c r="AQ412" t="s">
        <v>2175</v>
      </c>
    </row>
    <row r="413" spans="42:43" x14ac:dyDescent="0.25">
      <c r="AP413">
        <v>20</v>
      </c>
      <c r="AQ413" t="s">
        <v>2176</v>
      </c>
    </row>
    <row r="414" spans="42:43" x14ac:dyDescent="0.25">
      <c r="AP414">
        <v>20</v>
      </c>
      <c r="AQ414" t="s">
        <v>2177</v>
      </c>
    </row>
    <row r="415" spans="42:43" x14ac:dyDescent="0.25">
      <c r="AP415">
        <v>20</v>
      </c>
      <c r="AQ415" t="s">
        <v>2178</v>
      </c>
    </row>
    <row r="416" spans="42:43" x14ac:dyDescent="0.25">
      <c r="AP416">
        <v>20</v>
      </c>
      <c r="AQ416" t="s">
        <v>2179</v>
      </c>
    </row>
    <row r="417" spans="42:43" x14ac:dyDescent="0.25">
      <c r="AP417">
        <v>20</v>
      </c>
      <c r="AQ417" t="s">
        <v>2180</v>
      </c>
    </row>
    <row r="418" spans="42:43" x14ac:dyDescent="0.25">
      <c r="AP418">
        <v>20</v>
      </c>
      <c r="AQ418" t="s">
        <v>2181</v>
      </c>
    </row>
    <row r="419" spans="42:43" x14ac:dyDescent="0.25">
      <c r="AP419">
        <v>20</v>
      </c>
      <c r="AQ419" t="s">
        <v>2182</v>
      </c>
    </row>
    <row r="420" spans="42:43" x14ac:dyDescent="0.25">
      <c r="AP420">
        <v>20</v>
      </c>
      <c r="AQ420" t="s">
        <v>2183</v>
      </c>
    </row>
    <row r="421" spans="42:43" x14ac:dyDescent="0.25">
      <c r="AP421">
        <v>20</v>
      </c>
      <c r="AQ421" t="s">
        <v>2184</v>
      </c>
    </row>
    <row r="422" spans="42:43" x14ac:dyDescent="0.25">
      <c r="AP422">
        <v>20</v>
      </c>
      <c r="AQ422" t="s">
        <v>2185</v>
      </c>
    </row>
    <row r="423" spans="42:43" x14ac:dyDescent="0.25">
      <c r="AP423">
        <v>20</v>
      </c>
      <c r="AQ423" t="s">
        <v>2186</v>
      </c>
    </row>
    <row r="424" spans="42:43" x14ac:dyDescent="0.25">
      <c r="AP424">
        <v>20</v>
      </c>
      <c r="AQ424" t="s">
        <v>2187</v>
      </c>
    </row>
    <row r="425" spans="42:43" x14ac:dyDescent="0.25">
      <c r="AP425">
        <v>20</v>
      </c>
      <c r="AQ425" t="s">
        <v>2188</v>
      </c>
    </row>
    <row r="426" spans="42:43" x14ac:dyDescent="0.25">
      <c r="AP426">
        <v>20</v>
      </c>
      <c r="AQ426" t="s">
        <v>2189</v>
      </c>
    </row>
    <row r="427" spans="42:43" x14ac:dyDescent="0.25">
      <c r="AP427">
        <v>20</v>
      </c>
      <c r="AQ427" t="s">
        <v>2190</v>
      </c>
    </row>
    <row r="428" spans="42:43" x14ac:dyDescent="0.25">
      <c r="AP428">
        <v>20</v>
      </c>
      <c r="AQ428" t="s">
        <v>2191</v>
      </c>
    </row>
    <row r="429" spans="42:43" x14ac:dyDescent="0.25">
      <c r="AP429">
        <v>20</v>
      </c>
      <c r="AQ429" t="s">
        <v>2192</v>
      </c>
    </row>
    <row r="430" spans="42:43" x14ac:dyDescent="0.25">
      <c r="AP430">
        <v>20</v>
      </c>
      <c r="AQ430" t="s">
        <v>2193</v>
      </c>
    </row>
    <row r="431" spans="42:43" x14ac:dyDescent="0.25">
      <c r="AP431">
        <v>20</v>
      </c>
      <c r="AQ431" t="s">
        <v>2194</v>
      </c>
    </row>
    <row r="432" spans="42:43" x14ac:dyDescent="0.25">
      <c r="AP432">
        <v>20</v>
      </c>
      <c r="AQ432" t="s">
        <v>2195</v>
      </c>
    </row>
    <row r="433" spans="42:43" x14ac:dyDescent="0.25">
      <c r="AP433">
        <v>20</v>
      </c>
      <c r="AQ433" t="s">
        <v>2196</v>
      </c>
    </row>
    <row r="434" spans="42:43" x14ac:dyDescent="0.25">
      <c r="AP434">
        <v>20</v>
      </c>
      <c r="AQ434" t="s">
        <v>2197</v>
      </c>
    </row>
    <row r="435" spans="42:43" x14ac:dyDescent="0.25">
      <c r="AP435">
        <v>20</v>
      </c>
      <c r="AQ435" t="s">
        <v>2198</v>
      </c>
    </row>
    <row r="436" spans="42:43" x14ac:dyDescent="0.25">
      <c r="AP436">
        <v>20</v>
      </c>
      <c r="AQ436" t="s">
        <v>2199</v>
      </c>
    </row>
    <row r="437" spans="42:43" x14ac:dyDescent="0.25">
      <c r="AP437">
        <v>20</v>
      </c>
      <c r="AQ437" t="s">
        <v>2200</v>
      </c>
    </row>
    <row r="438" spans="42:43" x14ac:dyDescent="0.25">
      <c r="AP438">
        <v>20</v>
      </c>
      <c r="AQ438" t="s">
        <v>2201</v>
      </c>
    </row>
    <row r="439" spans="42:43" x14ac:dyDescent="0.25">
      <c r="AP439">
        <v>20</v>
      </c>
      <c r="AQ439" t="s">
        <v>2202</v>
      </c>
    </row>
    <row r="440" spans="42:43" x14ac:dyDescent="0.25">
      <c r="AP440">
        <v>20</v>
      </c>
      <c r="AQ440" t="s">
        <v>2203</v>
      </c>
    </row>
    <row r="441" spans="42:43" x14ac:dyDescent="0.25">
      <c r="AP441">
        <v>20</v>
      </c>
      <c r="AQ441" t="s">
        <v>2204</v>
      </c>
    </row>
    <row r="442" spans="42:43" x14ac:dyDescent="0.25">
      <c r="AP442">
        <v>20</v>
      </c>
      <c r="AQ442" t="s">
        <v>2205</v>
      </c>
    </row>
    <row r="443" spans="42:43" x14ac:dyDescent="0.25">
      <c r="AP443">
        <v>20</v>
      </c>
      <c r="AQ443" t="s">
        <v>2206</v>
      </c>
    </row>
    <row r="444" spans="42:43" x14ac:dyDescent="0.25">
      <c r="AP444">
        <v>20</v>
      </c>
      <c r="AQ444" t="s">
        <v>2207</v>
      </c>
    </row>
    <row r="445" spans="42:43" x14ac:dyDescent="0.25">
      <c r="AP445">
        <v>20</v>
      </c>
      <c r="AQ445" t="s">
        <v>2208</v>
      </c>
    </row>
    <row r="446" spans="42:43" x14ac:dyDescent="0.25">
      <c r="AP446">
        <v>20</v>
      </c>
      <c r="AQ446" t="s">
        <v>2209</v>
      </c>
    </row>
    <row r="447" spans="42:43" x14ac:dyDescent="0.25">
      <c r="AP447">
        <v>20</v>
      </c>
      <c r="AQ447" t="s">
        <v>2210</v>
      </c>
    </row>
    <row r="448" spans="42:43" x14ac:dyDescent="0.25">
      <c r="AP448">
        <v>20</v>
      </c>
      <c r="AQ448" t="s">
        <v>2211</v>
      </c>
    </row>
    <row r="449" spans="42:43" x14ac:dyDescent="0.25">
      <c r="AP449">
        <v>20</v>
      </c>
      <c r="AQ449" t="s">
        <v>2212</v>
      </c>
    </row>
    <row r="450" spans="42:43" x14ac:dyDescent="0.25">
      <c r="AP450">
        <v>20</v>
      </c>
      <c r="AQ450" t="s">
        <v>2213</v>
      </c>
    </row>
    <row r="451" spans="42:43" x14ac:dyDescent="0.25">
      <c r="AP451">
        <v>20</v>
      </c>
      <c r="AQ451" t="s">
        <v>2214</v>
      </c>
    </row>
    <row r="452" spans="42:43" x14ac:dyDescent="0.25">
      <c r="AP452">
        <v>20</v>
      </c>
      <c r="AQ452" t="s">
        <v>2215</v>
      </c>
    </row>
    <row r="453" spans="42:43" x14ac:dyDescent="0.25">
      <c r="AP453">
        <v>20</v>
      </c>
      <c r="AQ453" t="s">
        <v>2216</v>
      </c>
    </row>
    <row r="454" spans="42:43" x14ac:dyDescent="0.25">
      <c r="AP454">
        <v>20</v>
      </c>
      <c r="AQ454" t="s">
        <v>2217</v>
      </c>
    </row>
    <row r="455" spans="42:43" x14ac:dyDescent="0.25">
      <c r="AP455">
        <v>20</v>
      </c>
      <c r="AQ455" t="s">
        <v>2218</v>
      </c>
    </row>
    <row r="456" spans="42:43" x14ac:dyDescent="0.25">
      <c r="AP456">
        <v>20</v>
      </c>
      <c r="AQ456" t="s">
        <v>2219</v>
      </c>
    </row>
    <row r="457" spans="42:43" x14ac:dyDescent="0.25">
      <c r="AP457">
        <v>20</v>
      </c>
      <c r="AQ457" t="s">
        <v>2220</v>
      </c>
    </row>
    <row r="458" spans="42:43" x14ac:dyDescent="0.25">
      <c r="AP458">
        <v>20</v>
      </c>
      <c r="AQ458" t="s">
        <v>2221</v>
      </c>
    </row>
    <row r="459" spans="42:43" x14ac:dyDescent="0.25">
      <c r="AP459">
        <v>20</v>
      </c>
      <c r="AQ459" t="s">
        <v>2222</v>
      </c>
    </row>
    <row r="460" spans="42:43" x14ac:dyDescent="0.25">
      <c r="AP460">
        <v>20</v>
      </c>
      <c r="AQ460" t="s">
        <v>2223</v>
      </c>
    </row>
    <row r="461" spans="42:43" x14ac:dyDescent="0.25">
      <c r="AP461">
        <v>20</v>
      </c>
      <c r="AQ461" t="s">
        <v>2224</v>
      </c>
    </row>
    <row r="462" spans="42:43" x14ac:dyDescent="0.25">
      <c r="AP462">
        <v>20</v>
      </c>
      <c r="AQ462" t="s">
        <v>2225</v>
      </c>
    </row>
    <row r="463" spans="42:43" x14ac:dyDescent="0.25">
      <c r="AP463">
        <v>20</v>
      </c>
      <c r="AQ463" t="s">
        <v>2226</v>
      </c>
    </row>
    <row r="464" spans="42:43" x14ac:dyDescent="0.25">
      <c r="AP464">
        <v>20</v>
      </c>
      <c r="AQ464" t="s">
        <v>2227</v>
      </c>
    </row>
    <row r="465" spans="42:43" x14ac:dyDescent="0.25">
      <c r="AP465">
        <v>20</v>
      </c>
      <c r="AQ465" t="s">
        <v>2228</v>
      </c>
    </row>
    <row r="466" spans="42:43" x14ac:dyDescent="0.25">
      <c r="AP466">
        <v>20</v>
      </c>
      <c r="AQ466" t="s">
        <v>2229</v>
      </c>
    </row>
    <row r="467" spans="42:43" x14ac:dyDescent="0.25">
      <c r="AP467">
        <v>20</v>
      </c>
      <c r="AQ467" t="s">
        <v>2230</v>
      </c>
    </row>
    <row r="468" spans="42:43" x14ac:dyDescent="0.25">
      <c r="AP468">
        <v>20</v>
      </c>
      <c r="AQ468" t="s">
        <v>2231</v>
      </c>
    </row>
    <row r="469" spans="42:43" x14ac:dyDescent="0.25">
      <c r="AP469">
        <v>20</v>
      </c>
      <c r="AQ469" t="s">
        <v>2232</v>
      </c>
    </row>
    <row r="470" spans="42:43" x14ac:dyDescent="0.25">
      <c r="AP470">
        <v>20</v>
      </c>
      <c r="AQ470" t="s">
        <v>2233</v>
      </c>
    </row>
    <row r="471" spans="42:43" x14ac:dyDescent="0.25">
      <c r="AP471">
        <v>20</v>
      </c>
      <c r="AQ471" t="s">
        <v>2234</v>
      </c>
    </row>
    <row r="472" spans="42:43" x14ac:dyDescent="0.25">
      <c r="AP472">
        <v>20</v>
      </c>
      <c r="AQ472" t="s">
        <v>2235</v>
      </c>
    </row>
    <row r="473" spans="42:43" x14ac:dyDescent="0.25">
      <c r="AP473">
        <v>20</v>
      </c>
      <c r="AQ473" t="s">
        <v>2236</v>
      </c>
    </row>
    <row r="474" spans="42:43" x14ac:dyDescent="0.25">
      <c r="AP474">
        <v>20</v>
      </c>
      <c r="AQ474" t="s">
        <v>2237</v>
      </c>
    </row>
    <row r="475" spans="42:43" x14ac:dyDescent="0.25">
      <c r="AP475">
        <v>20</v>
      </c>
      <c r="AQ475" t="s">
        <v>2238</v>
      </c>
    </row>
    <row r="476" spans="42:43" x14ac:dyDescent="0.25">
      <c r="AP476">
        <v>20</v>
      </c>
      <c r="AQ476" t="s">
        <v>2239</v>
      </c>
    </row>
    <row r="477" spans="42:43" x14ac:dyDescent="0.25">
      <c r="AP477">
        <v>20</v>
      </c>
      <c r="AQ477" t="s">
        <v>2240</v>
      </c>
    </row>
    <row r="478" spans="42:43" x14ac:dyDescent="0.25">
      <c r="AP478">
        <v>20</v>
      </c>
      <c r="AQ478" t="s">
        <v>2241</v>
      </c>
    </row>
    <row r="479" spans="42:43" x14ac:dyDescent="0.25">
      <c r="AP479">
        <v>20</v>
      </c>
      <c r="AQ479" t="s">
        <v>2242</v>
      </c>
    </row>
    <row r="480" spans="42:43" x14ac:dyDescent="0.25">
      <c r="AP480">
        <v>20</v>
      </c>
      <c r="AQ480" t="s">
        <v>2243</v>
      </c>
    </row>
    <row r="481" spans="42:43" x14ac:dyDescent="0.25">
      <c r="AP481">
        <v>20</v>
      </c>
      <c r="AQ481" t="s">
        <v>2244</v>
      </c>
    </row>
    <row r="482" spans="42:43" x14ac:dyDescent="0.25">
      <c r="AP482">
        <v>20</v>
      </c>
      <c r="AQ482" t="s">
        <v>2245</v>
      </c>
    </row>
    <row r="483" spans="42:43" x14ac:dyDescent="0.25">
      <c r="AP483">
        <v>20</v>
      </c>
      <c r="AQ483" t="s">
        <v>2246</v>
      </c>
    </row>
    <row r="484" spans="42:43" x14ac:dyDescent="0.25">
      <c r="AP484">
        <v>20</v>
      </c>
      <c r="AQ484" t="s">
        <v>2247</v>
      </c>
    </row>
    <row r="485" spans="42:43" x14ac:dyDescent="0.25">
      <c r="AP485">
        <v>20</v>
      </c>
      <c r="AQ485" t="s">
        <v>2248</v>
      </c>
    </row>
    <row r="486" spans="42:43" x14ac:dyDescent="0.25">
      <c r="AP486">
        <v>20</v>
      </c>
      <c r="AQ486" t="s">
        <v>2249</v>
      </c>
    </row>
    <row r="487" spans="42:43" x14ac:dyDescent="0.25">
      <c r="AP487">
        <v>20</v>
      </c>
      <c r="AQ487" t="s">
        <v>2250</v>
      </c>
    </row>
    <row r="488" spans="42:43" x14ac:dyDescent="0.25">
      <c r="AP488">
        <v>20</v>
      </c>
      <c r="AQ488" t="s">
        <v>2251</v>
      </c>
    </row>
    <row r="489" spans="42:43" x14ac:dyDescent="0.25">
      <c r="AP489">
        <v>20</v>
      </c>
      <c r="AQ489" t="s">
        <v>2252</v>
      </c>
    </row>
    <row r="490" spans="42:43" x14ac:dyDescent="0.25">
      <c r="AP490">
        <v>20</v>
      </c>
      <c r="AQ490" t="s">
        <v>2253</v>
      </c>
    </row>
    <row r="491" spans="42:43" x14ac:dyDescent="0.25">
      <c r="AP491">
        <v>20</v>
      </c>
      <c r="AQ491" t="s">
        <v>2254</v>
      </c>
    </row>
    <row r="492" spans="42:43" x14ac:dyDescent="0.25">
      <c r="AP492">
        <v>20</v>
      </c>
      <c r="AQ492" t="s">
        <v>2255</v>
      </c>
    </row>
    <row r="493" spans="42:43" x14ac:dyDescent="0.25">
      <c r="AP493">
        <v>20</v>
      </c>
      <c r="AQ493" t="s">
        <v>2256</v>
      </c>
    </row>
    <row r="494" spans="42:43" x14ac:dyDescent="0.25">
      <c r="AP494">
        <v>20</v>
      </c>
      <c r="AQ494" t="s">
        <v>2257</v>
      </c>
    </row>
    <row r="495" spans="42:43" x14ac:dyDescent="0.25">
      <c r="AP495">
        <v>20</v>
      </c>
      <c r="AQ495" t="s">
        <v>2258</v>
      </c>
    </row>
    <row r="496" spans="42:43" x14ac:dyDescent="0.25">
      <c r="AP496">
        <v>20</v>
      </c>
      <c r="AQ496" t="s">
        <v>2259</v>
      </c>
    </row>
    <row r="497" spans="42:43" x14ac:dyDescent="0.25">
      <c r="AP497">
        <v>20</v>
      </c>
      <c r="AQ497" t="s">
        <v>2260</v>
      </c>
    </row>
    <row r="498" spans="42:43" x14ac:dyDescent="0.25">
      <c r="AP498">
        <v>20</v>
      </c>
      <c r="AQ498" t="s">
        <v>2261</v>
      </c>
    </row>
    <row r="499" spans="42:43" x14ac:dyDescent="0.25">
      <c r="AP499">
        <v>20</v>
      </c>
      <c r="AQ499" t="s">
        <v>2262</v>
      </c>
    </row>
    <row r="500" spans="42:43" x14ac:dyDescent="0.25">
      <c r="AP500">
        <v>20</v>
      </c>
      <c r="AQ500" t="s">
        <v>2263</v>
      </c>
    </row>
    <row r="501" spans="42:43" x14ac:dyDescent="0.25">
      <c r="AP501">
        <v>20</v>
      </c>
      <c r="AQ501" t="s">
        <v>2264</v>
      </c>
    </row>
    <row r="502" spans="42:43" x14ac:dyDescent="0.25">
      <c r="AP502">
        <v>20</v>
      </c>
      <c r="AQ502" t="s">
        <v>2265</v>
      </c>
    </row>
    <row r="503" spans="42:43" x14ac:dyDescent="0.25">
      <c r="AP503">
        <v>20</v>
      </c>
      <c r="AQ503" t="s">
        <v>2266</v>
      </c>
    </row>
    <row r="504" spans="42:43" x14ac:dyDescent="0.25">
      <c r="AP504">
        <v>20</v>
      </c>
      <c r="AQ504" t="s">
        <v>2267</v>
      </c>
    </row>
    <row r="505" spans="42:43" x14ac:dyDescent="0.25">
      <c r="AP505">
        <v>20</v>
      </c>
      <c r="AQ505" t="s">
        <v>2268</v>
      </c>
    </row>
    <row r="506" spans="42:43" x14ac:dyDescent="0.25">
      <c r="AP506">
        <v>20</v>
      </c>
      <c r="AQ506" t="s">
        <v>2269</v>
      </c>
    </row>
    <row r="507" spans="42:43" x14ac:dyDescent="0.25">
      <c r="AP507">
        <v>20</v>
      </c>
      <c r="AQ507" t="s">
        <v>2270</v>
      </c>
    </row>
    <row r="508" spans="42:43" x14ac:dyDescent="0.25">
      <c r="AP508">
        <v>20</v>
      </c>
      <c r="AQ508" t="s">
        <v>2271</v>
      </c>
    </row>
    <row r="509" spans="42:43" x14ac:dyDescent="0.25">
      <c r="AP509">
        <v>20</v>
      </c>
      <c r="AQ509" t="s">
        <v>2272</v>
      </c>
    </row>
    <row r="510" spans="42:43" x14ac:dyDescent="0.25">
      <c r="AP510">
        <v>20</v>
      </c>
      <c r="AQ510" t="s">
        <v>2273</v>
      </c>
    </row>
    <row r="511" spans="42:43" x14ac:dyDescent="0.25">
      <c r="AP511">
        <v>20</v>
      </c>
      <c r="AQ511" t="s">
        <v>2274</v>
      </c>
    </row>
    <row r="512" spans="42:43" x14ac:dyDescent="0.25">
      <c r="AP512">
        <v>20</v>
      </c>
      <c r="AQ512" t="s">
        <v>2275</v>
      </c>
    </row>
    <row r="513" spans="42:43" x14ac:dyDescent="0.25">
      <c r="AP513">
        <v>20</v>
      </c>
      <c r="AQ513" t="s">
        <v>2276</v>
      </c>
    </row>
    <row r="514" spans="42:43" x14ac:dyDescent="0.25">
      <c r="AP514">
        <v>20</v>
      </c>
      <c r="AQ514" t="s">
        <v>2277</v>
      </c>
    </row>
    <row r="515" spans="42:43" x14ac:dyDescent="0.25">
      <c r="AP515">
        <v>20</v>
      </c>
      <c r="AQ515" t="s">
        <v>2278</v>
      </c>
    </row>
    <row r="516" spans="42:43" x14ac:dyDescent="0.25">
      <c r="AP516">
        <v>20</v>
      </c>
      <c r="AQ516" t="s">
        <v>2279</v>
      </c>
    </row>
    <row r="517" spans="42:43" x14ac:dyDescent="0.25">
      <c r="AP517">
        <v>20</v>
      </c>
      <c r="AQ517" t="s">
        <v>2280</v>
      </c>
    </row>
    <row r="518" spans="42:43" x14ac:dyDescent="0.25">
      <c r="AP518">
        <v>20</v>
      </c>
      <c r="AQ518" t="s">
        <v>2281</v>
      </c>
    </row>
    <row r="519" spans="42:43" x14ac:dyDescent="0.25">
      <c r="AP519">
        <v>20</v>
      </c>
      <c r="AQ519" t="s">
        <v>2282</v>
      </c>
    </row>
    <row r="520" spans="42:43" x14ac:dyDescent="0.25">
      <c r="AP520">
        <v>20</v>
      </c>
      <c r="AQ520" t="s">
        <v>2283</v>
      </c>
    </row>
    <row r="521" spans="42:43" x14ac:dyDescent="0.25">
      <c r="AP521">
        <v>20</v>
      </c>
      <c r="AQ521" t="s">
        <v>2284</v>
      </c>
    </row>
    <row r="522" spans="42:43" x14ac:dyDescent="0.25">
      <c r="AP522">
        <v>20</v>
      </c>
      <c r="AQ522" t="s">
        <v>2285</v>
      </c>
    </row>
    <row r="523" spans="42:43" x14ac:dyDescent="0.25">
      <c r="AP523">
        <v>20</v>
      </c>
      <c r="AQ523" t="s">
        <v>2286</v>
      </c>
    </row>
    <row r="524" spans="42:43" x14ac:dyDescent="0.25">
      <c r="AP524">
        <v>20</v>
      </c>
      <c r="AQ524" t="s">
        <v>2287</v>
      </c>
    </row>
    <row r="525" spans="42:43" x14ac:dyDescent="0.25">
      <c r="AP525">
        <v>20</v>
      </c>
      <c r="AQ525" t="s">
        <v>2288</v>
      </c>
    </row>
    <row r="526" spans="42:43" x14ac:dyDescent="0.25">
      <c r="AP526">
        <v>20</v>
      </c>
      <c r="AQ526" t="s">
        <v>2289</v>
      </c>
    </row>
    <row r="527" spans="42:43" x14ac:dyDescent="0.25">
      <c r="AP527">
        <v>20</v>
      </c>
      <c r="AQ527" t="s">
        <v>2290</v>
      </c>
    </row>
    <row r="528" spans="42:43" x14ac:dyDescent="0.25">
      <c r="AP528">
        <v>20</v>
      </c>
      <c r="AQ528" t="s">
        <v>2291</v>
      </c>
    </row>
    <row r="529" spans="42:43" x14ac:dyDescent="0.25">
      <c r="AP529">
        <v>20</v>
      </c>
      <c r="AQ529" t="s">
        <v>2292</v>
      </c>
    </row>
    <row r="530" spans="42:43" x14ac:dyDescent="0.25">
      <c r="AP530">
        <v>20</v>
      </c>
      <c r="AQ530" t="s">
        <v>2293</v>
      </c>
    </row>
    <row r="531" spans="42:43" x14ac:dyDescent="0.25">
      <c r="AP531">
        <v>20</v>
      </c>
      <c r="AQ531" t="s">
        <v>2294</v>
      </c>
    </row>
    <row r="532" spans="42:43" x14ac:dyDescent="0.25">
      <c r="AP532">
        <v>20</v>
      </c>
      <c r="AQ532" t="s">
        <v>2295</v>
      </c>
    </row>
    <row r="533" spans="42:43" x14ac:dyDescent="0.25">
      <c r="AP533">
        <v>20</v>
      </c>
      <c r="AQ533" t="s">
        <v>2296</v>
      </c>
    </row>
    <row r="534" spans="42:43" x14ac:dyDescent="0.25">
      <c r="AP534">
        <v>20</v>
      </c>
      <c r="AQ534" t="s">
        <v>2297</v>
      </c>
    </row>
    <row r="535" spans="42:43" x14ac:dyDescent="0.25">
      <c r="AP535">
        <v>20</v>
      </c>
      <c r="AQ535" t="s">
        <v>2298</v>
      </c>
    </row>
    <row r="536" spans="42:43" x14ac:dyDescent="0.25">
      <c r="AP536">
        <v>20</v>
      </c>
      <c r="AQ536" t="s">
        <v>2299</v>
      </c>
    </row>
    <row r="537" spans="42:43" x14ac:dyDescent="0.25">
      <c r="AP537">
        <v>20</v>
      </c>
      <c r="AQ537" t="s">
        <v>2300</v>
      </c>
    </row>
    <row r="538" spans="42:43" x14ac:dyDescent="0.25">
      <c r="AP538">
        <v>20</v>
      </c>
      <c r="AQ538" t="s">
        <v>2301</v>
      </c>
    </row>
    <row r="539" spans="42:43" x14ac:dyDescent="0.25">
      <c r="AP539">
        <v>20</v>
      </c>
      <c r="AQ539" t="s">
        <v>2302</v>
      </c>
    </row>
    <row r="540" spans="42:43" x14ac:dyDescent="0.25">
      <c r="AP540">
        <v>20</v>
      </c>
      <c r="AQ540" t="s">
        <v>2303</v>
      </c>
    </row>
    <row r="541" spans="42:43" x14ac:dyDescent="0.25">
      <c r="AP541">
        <v>20</v>
      </c>
      <c r="AQ541" t="s">
        <v>2304</v>
      </c>
    </row>
    <row r="542" spans="42:43" x14ac:dyDescent="0.25">
      <c r="AP542">
        <v>20</v>
      </c>
      <c r="AQ542" t="s">
        <v>2305</v>
      </c>
    </row>
    <row r="543" spans="42:43" x14ac:dyDescent="0.25">
      <c r="AP543">
        <v>20</v>
      </c>
      <c r="AQ543" t="s">
        <v>2306</v>
      </c>
    </row>
    <row r="544" spans="42:43" x14ac:dyDescent="0.25">
      <c r="AP544">
        <v>20</v>
      </c>
      <c r="AQ544" t="s">
        <v>2307</v>
      </c>
    </row>
    <row r="545" spans="42:43" x14ac:dyDescent="0.25">
      <c r="AP545">
        <v>20</v>
      </c>
      <c r="AQ545" t="s">
        <v>2308</v>
      </c>
    </row>
    <row r="546" spans="42:43" x14ac:dyDescent="0.25">
      <c r="AP546">
        <v>20</v>
      </c>
      <c r="AQ546" t="s">
        <v>2309</v>
      </c>
    </row>
    <row r="547" spans="42:43" x14ac:dyDescent="0.25">
      <c r="AP547">
        <v>20</v>
      </c>
      <c r="AQ547" t="s">
        <v>2310</v>
      </c>
    </row>
    <row r="548" spans="42:43" x14ac:dyDescent="0.25">
      <c r="AP548">
        <v>20</v>
      </c>
      <c r="AQ548" t="s">
        <v>2311</v>
      </c>
    </row>
    <row r="549" spans="42:43" x14ac:dyDescent="0.25">
      <c r="AP549">
        <v>20</v>
      </c>
      <c r="AQ549" t="s">
        <v>2312</v>
      </c>
    </row>
    <row r="550" spans="42:43" x14ac:dyDescent="0.25">
      <c r="AP550">
        <v>20</v>
      </c>
      <c r="AQ550" t="s">
        <v>2313</v>
      </c>
    </row>
    <row r="551" spans="42:43" x14ac:dyDescent="0.25">
      <c r="AP551">
        <v>20</v>
      </c>
      <c r="AQ551" t="s">
        <v>2314</v>
      </c>
    </row>
    <row r="552" spans="42:43" x14ac:dyDescent="0.25">
      <c r="AP552">
        <v>20</v>
      </c>
      <c r="AQ552" t="s">
        <v>2315</v>
      </c>
    </row>
    <row r="553" spans="42:43" x14ac:dyDescent="0.25">
      <c r="AP553">
        <v>20</v>
      </c>
      <c r="AQ553" t="s">
        <v>2316</v>
      </c>
    </row>
    <row r="554" spans="42:43" x14ac:dyDescent="0.25">
      <c r="AP554">
        <v>20</v>
      </c>
      <c r="AQ554" t="s">
        <v>2317</v>
      </c>
    </row>
    <row r="555" spans="42:43" x14ac:dyDescent="0.25">
      <c r="AP555">
        <v>20</v>
      </c>
      <c r="AQ555" t="s">
        <v>2318</v>
      </c>
    </row>
    <row r="556" spans="42:43" x14ac:dyDescent="0.25">
      <c r="AP556">
        <v>20</v>
      </c>
      <c r="AQ556" t="s">
        <v>2319</v>
      </c>
    </row>
    <row r="557" spans="42:43" x14ac:dyDescent="0.25">
      <c r="AP557">
        <v>20</v>
      </c>
      <c r="AQ557" t="s">
        <v>2320</v>
      </c>
    </row>
    <row r="558" spans="42:43" x14ac:dyDescent="0.25">
      <c r="AP558">
        <v>20</v>
      </c>
      <c r="AQ558" t="s">
        <v>2321</v>
      </c>
    </row>
    <row r="559" spans="42:43" x14ac:dyDescent="0.25">
      <c r="AP559">
        <v>20</v>
      </c>
      <c r="AQ559" t="s">
        <v>2322</v>
      </c>
    </row>
    <row r="560" spans="42:43" x14ac:dyDescent="0.25">
      <c r="AP560">
        <v>20</v>
      </c>
      <c r="AQ560" t="s">
        <v>2323</v>
      </c>
    </row>
    <row r="561" spans="42:43" x14ac:dyDescent="0.25">
      <c r="AP561">
        <v>20</v>
      </c>
      <c r="AQ561" t="s">
        <v>2324</v>
      </c>
    </row>
    <row r="562" spans="42:43" x14ac:dyDescent="0.25">
      <c r="AP562">
        <v>20</v>
      </c>
      <c r="AQ562" t="s">
        <v>2325</v>
      </c>
    </row>
    <row r="563" spans="42:43" x14ac:dyDescent="0.25">
      <c r="AP563">
        <v>20</v>
      </c>
      <c r="AQ563" t="s">
        <v>1445</v>
      </c>
    </row>
    <row r="564" spans="42:43" x14ac:dyDescent="0.25">
      <c r="AP564">
        <v>20</v>
      </c>
      <c r="AQ564" t="s">
        <v>2326</v>
      </c>
    </row>
    <row r="565" spans="42:43" x14ac:dyDescent="0.25">
      <c r="AP565">
        <v>20</v>
      </c>
      <c r="AQ565" t="s">
        <v>2327</v>
      </c>
    </row>
    <row r="566" spans="42:43" x14ac:dyDescent="0.25">
      <c r="AP566">
        <v>20</v>
      </c>
      <c r="AQ566" t="s">
        <v>2328</v>
      </c>
    </row>
    <row r="567" spans="42:43" x14ac:dyDescent="0.25">
      <c r="AP567">
        <v>20</v>
      </c>
      <c r="AQ567" t="s">
        <v>2329</v>
      </c>
    </row>
    <row r="568" spans="42:43" x14ac:dyDescent="0.25">
      <c r="AP568">
        <v>20</v>
      </c>
      <c r="AQ568" t="s">
        <v>2330</v>
      </c>
    </row>
    <row r="569" spans="42:43" x14ac:dyDescent="0.25">
      <c r="AP569">
        <v>20</v>
      </c>
      <c r="AQ569" t="s">
        <v>2331</v>
      </c>
    </row>
    <row r="570" spans="42:43" x14ac:dyDescent="0.25">
      <c r="AP570">
        <v>20</v>
      </c>
      <c r="AQ570" t="s">
        <v>2332</v>
      </c>
    </row>
    <row r="571" spans="42:43" x14ac:dyDescent="0.25">
      <c r="AP571">
        <v>20</v>
      </c>
      <c r="AQ571" t="s">
        <v>2333</v>
      </c>
    </row>
    <row r="572" spans="42:43" x14ac:dyDescent="0.25">
      <c r="AP572">
        <v>20</v>
      </c>
      <c r="AQ572" t="s">
        <v>2334</v>
      </c>
    </row>
  </sheetData>
  <sheetProtection algorithmName="SHA-512" hashValue="qevmCoF5TPFieandj4bWTlig0PZmEwacloJLxvKDr7Lc7g2m3yohoGC3drRs2JZ/W4USOoGwCWjXimrjdWy4+Q==" saltValue="TShsdXaCPddPLOnCrpvmr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14"/>
  <dimension ref="A1:XFC67"/>
  <sheetViews>
    <sheetView showGridLines="0" tabSelected="1" topLeftCell="A47" zoomScale="90" zoomScaleNormal="90" workbookViewId="0">
      <selection activeCell="E7" sqref="E7"/>
    </sheetView>
  </sheetViews>
  <sheetFormatPr baseColWidth="10" defaultColWidth="10.85546875" defaultRowHeight="15" zeroHeight="1" x14ac:dyDescent="0.25"/>
  <cols>
    <col min="1" max="1" width="72.140625" style="1" customWidth="1"/>
    <col min="2" max="6" width="20.7109375" customWidth="1"/>
    <col min="7" max="7" width="0" hidden="1" customWidth="1"/>
    <col min="8" max="8" width="0" hidden="1"/>
    <col min="9" max="16381" width="0" hidden="1" customWidth="1"/>
    <col min="16382" max="16382" width="5.7109375" hidden="1" customWidth="1"/>
    <col min="16383" max="16383" width="4.85546875" hidden="1" customWidth="1"/>
    <col min="16384" max="16384" width="9.140625" hidden="1" customWidth="1"/>
  </cols>
  <sheetData>
    <row r="1" spans="1:7" s="75" customFormat="1" ht="34.5" customHeight="1" x14ac:dyDescent="0.25">
      <c r="A1" s="137" t="s">
        <v>495</v>
      </c>
      <c r="B1" s="137"/>
      <c r="C1" s="137"/>
      <c r="D1" s="137"/>
      <c r="E1" s="137"/>
      <c r="F1" s="137"/>
      <c r="G1" s="90"/>
    </row>
    <row r="2" spans="1:7" ht="14.25" x14ac:dyDescent="0.45">
      <c r="A2" s="128" t="str">
        <f>ENTE_PUBLICO</f>
        <v>Patronato de Bomberos de León Gto, Gobierno del Estado de Guanajuato</v>
      </c>
      <c r="B2" s="129"/>
      <c r="C2" s="129"/>
      <c r="D2" s="129"/>
      <c r="E2" s="129"/>
      <c r="F2" s="130"/>
    </row>
    <row r="3" spans="1:7" ht="14.25" x14ac:dyDescent="0.45">
      <c r="A3" s="134" t="s">
        <v>496</v>
      </c>
      <c r="B3" s="135"/>
      <c r="C3" s="135"/>
      <c r="D3" s="135"/>
      <c r="E3" s="135"/>
      <c r="F3" s="136"/>
    </row>
    <row r="4" spans="1:7" ht="28.5" x14ac:dyDescent="0.45">
      <c r="A4" s="7"/>
      <c r="B4" s="7" t="s">
        <v>497</v>
      </c>
      <c r="C4" s="7" t="s">
        <v>498</v>
      </c>
      <c r="D4" s="7" t="s">
        <v>499</v>
      </c>
      <c r="E4" s="7" t="s">
        <v>500</v>
      </c>
      <c r="F4" s="7" t="s">
        <v>501</v>
      </c>
    </row>
    <row r="5" spans="1:7" ht="14.25" x14ac:dyDescent="0.45">
      <c r="A5" s="99" t="s">
        <v>502</v>
      </c>
      <c r="B5" s="4"/>
      <c r="C5" s="4"/>
      <c r="D5" s="4"/>
      <c r="E5" s="4"/>
      <c r="F5" s="4"/>
    </row>
    <row r="6" spans="1:7" ht="30" x14ac:dyDescent="0.25">
      <c r="A6" s="54" t="s">
        <v>503</v>
      </c>
      <c r="B6" s="50">
        <v>0</v>
      </c>
      <c r="C6" s="50">
        <v>0</v>
      </c>
      <c r="D6" s="50">
        <v>0</v>
      </c>
      <c r="E6" s="50">
        <v>0</v>
      </c>
      <c r="F6" s="50">
        <v>0</v>
      </c>
    </row>
    <row r="7" spans="1:7" x14ac:dyDescent="0.25">
      <c r="A7" s="54" t="s">
        <v>504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</row>
    <row r="8" spans="1:7" ht="14.25" x14ac:dyDescent="0.45">
      <c r="A8" s="48"/>
      <c r="B8" s="46"/>
      <c r="C8" s="46"/>
      <c r="D8" s="46"/>
      <c r="E8" s="46"/>
      <c r="F8" s="46"/>
    </row>
    <row r="9" spans="1:7" x14ac:dyDescent="0.25">
      <c r="A9" s="99" t="s">
        <v>505</v>
      </c>
      <c r="B9" s="46"/>
      <c r="C9" s="46"/>
      <c r="D9" s="46"/>
      <c r="E9" s="46"/>
      <c r="F9" s="46"/>
    </row>
    <row r="10" spans="1:7" x14ac:dyDescent="0.25">
      <c r="A10" s="54" t="s">
        <v>506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</row>
    <row r="11" spans="1:7" x14ac:dyDescent="0.25">
      <c r="A11" s="58" t="s">
        <v>507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</row>
    <row r="12" spans="1:7" x14ac:dyDescent="0.25">
      <c r="A12" s="58" t="s">
        <v>508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</row>
    <row r="13" spans="1:7" x14ac:dyDescent="0.25">
      <c r="A13" s="58" t="s">
        <v>509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</row>
    <row r="14" spans="1:7" x14ac:dyDescent="0.25">
      <c r="A14" s="54" t="s">
        <v>510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</row>
    <row r="15" spans="1:7" x14ac:dyDescent="0.25">
      <c r="A15" s="58" t="s">
        <v>507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</row>
    <row r="16" spans="1:7" x14ac:dyDescent="0.25">
      <c r="A16" s="58" t="s">
        <v>508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</row>
    <row r="17" spans="1:6" x14ac:dyDescent="0.25">
      <c r="A17" s="58" t="s">
        <v>509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</row>
    <row r="18" spans="1:6" x14ac:dyDescent="0.25">
      <c r="A18" s="54" t="s">
        <v>511</v>
      </c>
      <c r="B18" s="118">
        <v>0</v>
      </c>
      <c r="C18" s="50">
        <v>0</v>
      </c>
      <c r="D18" s="50">
        <v>0</v>
      </c>
      <c r="E18" s="50">
        <v>0</v>
      </c>
      <c r="F18" s="50">
        <v>0</v>
      </c>
    </row>
    <row r="19" spans="1:6" x14ac:dyDescent="0.25">
      <c r="A19" s="54" t="s">
        <v>512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</row>
    <row r="20" spans="1:6" x14ac:dyDescent="0.25">
      <c r="A20" s="54" t="s">
        <v>513</v>
      </c>
      <c r="B20" s="119">
        <v>0</v>
      </c>
      <c r="C20" s="119">
        <v>0</v>
      </c>
      <c r="D20" s="119">
        <v>0</v>
      </c>
      <c r="E20" s="119">
        <v>0</v>
      </c>
      <c r="F20" s="119">
        <v>0</v>
      </c>
    </row>
    <row r="21" spans="1:6" x14ac:dyDescent="0.25">
      <c r="A21" s="54" t="s">
        <v>514</v>
      </c>
      <c r="B21" s="119">
        <v>0</v>
      </c>
      <c r="C21" s="119">
        <v>0</v>
      </c>
      <c r="D21" s="119">
        <v>0</v>
      </c>
      <c r="E21" s="119">
        <v>0</v>
      </c>
      <c r="F21" s="119">
        <v>0</v>
      </c>
    </row>
    <row r="22" spans="1:6" x14ac:dyDescent="0.25">
      <c r="A22" s="54" t="s">
        <v>515</v>
      </c>
      <c r="B22" s="119">
        <v>0</v>
      </c>
      <c r="C22" s="119">
        <v>0</v>
      </c>
      <c r="D22" s="119">
        <v>0</v>
      </c>
      <c r="E22" s="119">
        <v>0</v>
      </c>
      <c r="F22" s="119">
        <v>0</v>
      </c>
    </row>
    <row r="23" spans="1:6" x14ac:dyDescent="0.25">
      <c r="A23" s="54" t="s">
        <v>516</v>
      </c>
      <c r="B23" s="119">
        <v>0</v>
      </c>
      <c r="C23" s="119">
        <v>0</v>
      </c>
      <c r="D23" s="119">
        <v>0</v>
      </c>
      <c r="E23" s="119">
        <v>0</v>
      </c>
      <c r="F23" s="119">
        <v>0</v>
      </c>
    </row>
    <row r="24" spans="1:6" x14ac:dyDescent="0.25">
      <c r="A24" s="54" t="s">
        <v>517</v>
      </c>
      <c r="B24" s="120">
        <v>0</v>
      </c>
      <c r="C24" s="50">
        <v>0</v>
      </c>
      <c r="D24" s="50">
        <v>0</v>
      </c>
      <c r="E24" s="50">
        <v>0</v>
      </c>
      <c r="F24" s="50">
        <v>0</v>
      </c>
    </row>
    <row r="25" spans="1:6" x14ac:dyDescent="0.25">
      <c r="A25" s="54" t="s">
        <v>518</v>
      </c>
      <c r="B25" s="120">
        <v>0</v>
      </c>
      <c r="C25" s="50">
        <v>0</v>
      </c>
      <c r="D25" s="50">
        <v>0</v>
      </c>
      <c r="E25" s="50">
        <v>0</v>
      </c>
      <c r="F25" s="50">
        <v>0</v>
      </c>
    </row>
    <row r="26" spans="1:6" x14ac:dyDescent="0.25">
      <c r="A26" s="48"/>
      <c r="B26" s="46"/>
      <c r="C26" s="46"/>
      <c r="D26" s="46"/>
      <c r="E26" s="46"/>
      <c r="F26" s="46"/>
    </row>
    <row r="27" spans="1:6" x14ac:dyDescent="0.25">
      <c r="A27" s="99" t="s">
        <v>519</v>
      </c>
      <c r="B27" s="46"/>
      <c r="C27" s="46"/>
      <c r="D27" s="46"/>
      <c r="E27" s="46"/>
      <c r="F27" s="46"/>
    </row>
    <row r="28" spans="1:6" x14ac:dyDescent="0.25">
      <c r="A28" s="54" t="s">
        <v>520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</row>
    <row r="29" spans="1:6" x14ac:dyDescent="0.25">
      <c r="A29" s="48"/>
      <c r="B29" s="46"/>
      <c r="C29" s="46"/>
      <c r="D29" s="46"/>
      <c r="E29" s="46"/>
      <c r="F29" s="46"/>
    </row>
    <row r="30" spans="1:6" x14ac:dyDescent="0.25">
      <c r="A30" s="99" t="s">
        <v>521</v>
      </c>
      <c r="B30" s="46"/>
      <c r="C30" s="46"/>
      <c r="D30" s="46"/>
      <c r="E30" s="46"/>
      <c r="F30" s="46"/>
    </row>
    <row r="31" spans="1:6" x14ac:dyDescent="0.25">
      <c r="A31" s="54" t="s">
        <v>506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</row>
    <row r="32" spans="1:6" x14ac:dyDescent="0.25">
      <c r="A32" s="54" t="s">
        <v>510</v>
      </c>
      <c r="B32" s="50">
        <v>0</v>
      </c>
      <c r="C32" s="50">
        <v>0</v>
      </c>
      <c r="D32" s="50">
        <v>0</v>
      </c>
      <c r="E32" s="50">
        <v>0</v>
      </c>
      <c r="F32" s="50">
        <v>0</v>
      </c>
    </row>
    <row r="33" spans="1:6" x14ac:dyDescent="0.25">
      <c r="A33" s="54" t="s">
        <v>522</v>
      </c>
      <c r="B33" s="50">
        <v>0</v>
      </c>
      <c r="C33" s="50">
        <v>0</v>
      </c>
      <c r="D33" s="50">
        <v>0</v>
      </c>
      <c r="E33" s="50">
        <v>0</v>
      </c>
      <c r="F33" s="50">
        <v>0</v>
      </c>
    </row>
    <row r="34" spans="1:6" x14ac:dyDescent="0.25">
      <c r="A34" s="48"/>
      <c r="B34" s="46"/>
      <c r="C34" s="46"/>
      <c r="D34" s="46"/>
      <c r="E34" s="46"/>
      <c r="F34" s="46"/>
    </row>
    <row r="35" spans="1:6" x14ac:dyDescent="0.25">
      <c r="A35" s="99" t="s">
        <v>523</v>
      </c>
      <c r="B35" s="46"/>
      <c r="C35" s="46"/>
      <c r="D35" s="46"/>
      <c r="E35" s="46"/>
      <c r="F35" s="46"/>
    </row>
    <row r="36" spans="1:6" x14ac:dyDescent="0.25">
      <c r="A36" s="54" t="s">
        <v>524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</row>
    <row r="37" spans="1:6" x14ac:dyDescent="0.25">
      <c r="A37" s="54" t="s">
        <v>525</v>
      </c>
      <c r="B37" s="50">
        <v>0</v>
      </c>
      <c r="C37" s="50">
        <v>0</v>
      </c>
      <c r="D37" s="50">
        <v>0</v>
      </c>
      <c r="E37" s="50">
        <v>0</v>
      </c>
      <c r="F37" s="50">
        <v>0</v>
      </c>
    </row>
    <row r="38" spans="1:6" x14ac:dyDescent="0.25">
      <c r="A38" s="54" t="s">
        <v>526</v>
      </c>
      <c r="B38" s="120">
        <v>0</v>
      </c>
      <c r="C38" s="50">
        <v>0</v>
      </c>
      <c r="D38" s="50">
        <v>0</v>
      </c>
      <c r="E38" s="50">
        <v>0</v>
      </c>
      <c r="F38" s="50">
        <v>0</v>
      </c>
    </row>
    <row r="39" spans="1:6" x14ac:dyDescent="0.25">
      <c r="A39" s="48"/>
      <c r="B39" s="46"/>
      <c r="C39" s="46"/>
      <c r="D39" s="46"/>
      <c r="E39" s="46"/>
      <c r="F39" s="46"/>
    </row>
    <row r="40" spans="1:6" x14ac:dyDescent="0.25">
      <c r="A40" s="99" t="s">
        <v>527</v>
      </c>
      <c r="B40" s="50"/>
      <c r="C40" s="50"/>
      <c r="D40" s="50"/>
      <c r="E40" s="50"/>
      <c r="F40" s="50"/>
    </row>
    <row r="41" spans="1:6" x14ac:dyDescent="0.25">
      <c r="A41" s="48"/>
      <c r="B41" s="46"/>
      <c r="C41" s="46"/>
      <c r="D41" s="46"/>
      <c r="E41" s="46"/>
      <c r="F41" s="46"/>
    </row>
    <row r="42" spans="1:6" x14ac:dyDescent="0.25">
      <c r="A42" s="99" t="s">
        <v>528</v>
      </c>
      <c r="B42" s="46"/>
      <c r="C42" s="46"/>
      <c r="D42" s="46"/>
      <c r="E42" s="46"/>
      <c r="F42" s="46"/>
    </row>
    <row r="43" spans="1:6" x14ac:dyDescent="0.25">
      <c r="A43" s="54" t="s">
        <v>529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</row>
    <row r="44" spans="1:6" x14ac:dyDescent="0.25">
      <c r="A44" s="54" t="s">
        <v>530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</row>
    <row r="45" spans="1:6" x14ac:dyDescent="0.25">
      <c r="A45" s="54" t="s">
        <v>531</v>
      </c>
      <c r="B45" s="50">
        <v>0</v>
      </c>
      <c r="C45" s="50">
        <v>0</v>
      </c>
      <c r="D45" s="50">
        <v>0</v>
      </c>
      <c r="E45" s="50">
        <v>0</v>
      </c>
      <c r="F45" s="50">
        <v>0</v>
      </c>
    </row>
    <row r="46" spans="1:6" x14ac:dyDescent="0.25">
      <c r="A46" s="48"/>
      <c r="B46" s="46"/>
      <c r="C46" s="46"/>
      <c r="D46" s="46"/>
      <c r="E46" s="46"/>
      <c r="F46" s="46"/>
    </row>
    <row r="47" spans="1:6" ht="30" x14ac:dyDescent="0.25">
      <c r="A47" s="99" t="s">
        <v>532</v>
      </c>
      <c r="B47" s="46"/>
      <c r="C47" s="46"/>
      <c r="D47" s="46"/>
      <c r="E47" s="46"/>
      <c r="F47" s="46"/>
    </row>
    <row r="48" spans="1:6" x14ac:dyDescent="0.25">
      <c r="A48" s="54" t="s">
        <v>530</v>
      </c>
      <c r="B48" s="119">
        <v>0</v>
      </c>
      <c r="C48" s="119">
        <v>0</v>
      </c>
      <c r="D48" s="119">
        <v>0</v>
      </c>
      <c r="E48" s="119">
        <v>0</v>
      </c>
      <c r="F48" s="119">
        <v>0</v>
      </c>
    </row>
    <row r="49" spans="1:6" x14ac:dyDescent="0.25">
      <c r="A49" s="54" t="s">
        <v>531</v>
      </c>
      <c r="B49" s="119">
        <v>0</v>
      </c>
      <c r="C49" s="119">
        <v>0</v>
      </c>
      <c r="D49" s="119">
        <v>0</v>
      </c>
      <c r="E49" s="119">
        <v>0</v>
      </c>
      <c r="F49" s="119">
        <v>0</v>
      </c>
    </row>
    <row r="50" spans="1:6" x14ac:dyDescent="0.25">
      <c r="A50" s="48"/>
      <c r="B50" s="46"/>
      <c r="C50" s="46"/>
      <c r="D50" s="46"/>
      <c r="E50" s="46"/>
      <c r="F50" s="46"/>
    </row>
    <row r="51" spans="1:6" x14ac:dyDescent="0.25">
      <c r="A51" s="99" t="s">
        <v>533</v>
      </c>
      <c r="B51" s="46"/>
      <c r="C51" s="46"/>
      <c r="D51" s="46"/>
      <c r="E51" s="46"/>
      <c r="F51" s="46"/>
    </row>
    <row r="52" spans="1:6" x14ac:dyDescent="0.25">
      <c r="A52" s="54" t="s">
        <v>530</v>
      </c>
      <c r="B52" s="50">
        <v>0</v>
      </c>
      <c r="C52" s="50">
        <v>0</v>
      </c>
      <c r="D52" s="50">
        <v>0</v>
      </c>
      <c r="E52" s="50">
        <v>0</v>
      </c>
      <c r="F52" s="50">
        <v>0</v>
      </c>
    </row>
    <row r="53" spans="1:6" x14ac:dyDescent="0.25">
      <c r="A53" s="54" t="s">
        <v>531</v>
      </c>
      <c r="B53" s="50">
        <v>0</v>
      </c>
      <c r="C53" s="50">
        <v>0</v>
      </c>
      <c r="D53" s="50">
        <v>0</v>
      </c>
      <c r="E53" s="50">
        <v>0</v>
      </c>
      <c r="F53" s="50">
        <v>0</v>
      </c>
    </row>
    <row r="54" spans="1:6" x14ac:dyDescent="0.25">
      <c r="A54" s="54" t="s">
        <v>534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</row>
    <row r="55" spans="1:6" x14ac:dyDescent="0.25">
      <c r="A55" s="48"/>
      <c r="B55" s="46"/>
      <c r="C55" s="46"/>
      <c r="D55" s="46"/>
      <c r="E55" s="46"/>
      <c r="F55" s="46"/>
    </row>
    <row r="56" spans="1:6" x14ac:dyDescent="0.25">
      <c r="A56" s="99" t="s">
        <v>535</v>
      </c>
      <c r="B56" s="46"/>
      <c r="C56" s="46"/>
      <c r="D56" s="46"/>
      <c r="E56" s="46"/>
      <c r="F56" s="46"/>
    </row>
    <row r="57" spans="1:6" x14ac:dyDescent="0.25">
      <c r="A57" s="54" t="s">
        <v>530</v>
      </c>
      <c r="B57" s="50">
        <v>0</v>
      </c>
      <c r="C57" s="50">
        <v>0</v>
      </c>
      <c r="D57" s="50">
        <v>0</v>
      </c>
      <c r="E57" s="50">
        <v>0</v>
      </c>
      <c r="F57" s="50">
        <v>0</v>
      </c>
    </row>
    <row r="58" spans="1:6" x14ac:dyDescent="0.25">
      <c r="A58" s="54" t="s">
        <v>531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</row>
    <row r="59" spans="1:6" x14ac:dyDescent="0.25">
      <c r="A59" s="48"/>
      <c r="B59" s="46"/>
      <c r="C59" s="46"/>
      <c r="D59" s="46"/>
      <c r="E59" s="46"/>
      <c r="F59" s="46"/>
    </row>
    <row r="60" spans="1:6" x14ac:dyDescent="0.25">
      <c r="A60" s="99" t="s">
        <v>536</v>
      </c>
      <c r="B60" s="46"/>
      <c r="C60" s="46"/>
      <c r="D60" s="46"/>
      <c r="E60" s="46"/>
      <c r="F60" s="46"/>
    </row>
    <row r="61" spans="1:6" x14ac:dyDescent="0.25">
      <c r="A61" s="54" t="s">
        <v>537</v>
      </c>
      <c r="B61" s="50">
        <v>0</v>
      </c>
      <c r="C61" s="50">
        <v>0</v>
      </c>
      <c r="D61" s="50">
        <v>0</v>
      </c>
      <c r="E61" s="50">
        <v>0</v>
      </c>
      <c r="F61" s="50">
        <v>0</v>
      </c>
    </row>
    <row r="62" spans="1:6" x14ac:dyDescent="0.25">
      <c r="A62" s="54" t="s">
        <v>538</v>
      </c>
      <c r="B62" s="120">
        <v>0</v>
      </c>
      <c r="C62" s="50">
        <v>0</v>
      </c>
      <c r="D62" s="50">
        <v>0</v>
      </c>
      <c r="E62" s="50">
        <v>0</v>
      </c>
      <c r="F62" s="50">
        <v>0</v>
      </c>
    </row>
    <row r="63" spans="1:6" x14ac:dyDescent="0.25">
      <c r="A63" s="48"/>
      <c r="B63" s="46"/>
      <c r="C63" s="46"/>
      <c r="D63" s="46"/>
      <c r="E63" s="46"/>
      <c r="F63" s="46"/>
    </row>
    <row r="64" spans="1:6" x14ac:dyDescent="0.25">
      <c r="A64" s="99" t="s">
        <v>539</v>
      </c>
      <c r="B64" s="46"/>
      <c r="C64" s="46"/>
      <c r="D64" s="46"/>
      <c r="E64" s="46"/>
      <c r="F64" s="46"/>
    </row>
    <row r="65" spans="1:6" x14ac:dyDescent="0.25">
      <c r="A65" s="54" t="s">
        <v>540</v>
      </c>
      <c r="B65" s="50">
        <v>0</v>
      </c>
      <c r="C65" s="50">
        <v>0</v>
      </c>
      <c r="D65" s="50">
        <v>0</v>
      </c>
      <c r="E65" s="50">
        <v>0</v>
      </c>
      <c r="F65" s="50">
        <v>0</v>
      </c>
    </row>
    <row r="66" spans="1:6" x14ac:dyDescent="0.25">
      <c r="A66" s="54" t="s">
        <v>541</v>
      </c>
      <c r="B66" s="50">
        <v>0</v>
      </c>
      <c r="C66" s="50">
        <v>0</v>
      </c>
      <c r="D66" s="50">
        <v>0</v>
      </c>
      <c r="E66" s="50">
        <v>0</v>
      </c>
      <c r="F66" s="50">
        <v>0</v>
      </c>
    </row>
    <row r="67" spans="1:6" x14ac:dyDescent="0.25">
      <c r="A67" s="115"/>
      <c r="B67" s="49"/>
      <c r="C67" s="49"/>
      <c r="D67" s="49"/>
      <c r="E67" s="49"/>
      <c r="F67" s="49"/>
    </row>
  </sheetData>
  <sheetProtection password="D4CF" sheet="1" objects="1" scenarios="1"/>
  <mergeCells count="3">
    <mergeCell ref="A2:F2"/>
    <mergeCell ref="A3:F3"/>
    <mergeCell ref="A1:F1"/>
  </mergeCells>
  <dataValidations count="14">
    <dataValidation type="decimal" allowBlank="1" showInputMessage="1" showErrorMessage="1" sqref="B14:F14 B10:F10" xr:uid="{00000000-0002-0000-1D00-000000000000}">
      <formula1>0</formula1>
      <formula2>200</formula2>
    </dataValidation>
    <dataValidation type="decimal" allowBlank="1" showInputMessage="1" showErrorMessage="1" prompt="El porcentaje (%) de crecimiento esperado de los activos del plan." sqref="B23:F23" xr:uid="{00000000-0002-0000-1D00-000001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D00-000002000000}">
      <formula1>1900</formula1>
      <formula2>2099</formula2>
    </dataValidation>
    <dataValidation type="whole" allowBlank="1" showInputMessage="1" showErrorMessage="1" prompt="Promedio de años de servicios de los trabajadores afiliados activos." sqref="B19:F19" xr:uid="{00000000-0002-0000-1D00-000003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D00-000004000000}">
      <formula1>0</formula1>
      <formula2>100</formula2>
    </dataValidation>
    <dataValidation type="decimal" allowBlank="1" showInputMessage="1" showErrorMessage="1" prompt="El porcentaje (%) de crecimiento esperado de los pensionados y jubilados." sqref="B22:F22" xr:uid="{00000000-0002-0000-1D00-000005000000}">
      <formula1>0</formula1>
      <formula2>100</formula2>
    </dataValidation>
    <dataValidation type="whole" allowBlank="1" showInputMessage="1" showErrorMessage="1" prompt="La edad (en años) a la que el afiliado puede tramitar su jubilación o pensión." sqref="B24:F24" xr:uid="{00000000-0002-0000-1D00-000006000000}">
      <formula1>0</formula1>
      <formula2>199</formula2>
    </dataValidation>
    <dataValidation type="decimal" allowBlank="1" showInputMessage="1" showErrorMessage="1" prompt="La esperanza de vida (en años) de los afiliados al plan. " sqref="B25:F25" xr:uid="{00000000-0002-0000-1D00-000007000000}">
      <formula1>0</formula1>
      <formula2>199</formula2>
    </dataValidation>
    <dataValidation type="whole" allowBlank="1" showInputMessage="1" showErrorMessage="1" prompt="El año en que el plan se encuentre en descapitalización." sqref="B61:F61" xr:uid="{00000000-0002-0000-1D00-000008000000}">
      <formula1>1900</formula1>
      <formula2>2099</formula2>
    </dataValidation>
    <dataValidation allowBlank="1" showInputMessage="1" showErrorMessage="1" prompt="La empresa o institución que elaboró el estudio actuarial más reciente." sqref="B66:F66" xr:uid="{00000000-0002-0000-1D00-000009000000}"/>
    <dataValidation allowBlank="1" showInputMessage="1" showErrorMessage="1" prompt="Definir si el tipo de sistema corresponde a una prestación laboral o es un fondo general para trabajadores del estado o municipio." sqref="B6:F6" xr:uid="{00000000-0002-0000-1D00-00000A000000}"/>
    <dataValidation allowBlank="1" showInputMessage="1" showErrorMessage="1" prompt="Definir si el tipo de sistema es un plan de beneficio definido, de contribución definida o mixto." sqref="B7:F7" xr:uid="{00000000-0002-0000-1D00-00000B000000}"/>
    <dataValidation type="whole" allowBlank="1" showInputMessage="1" showErrorMessage="1" sqref="B11:F13 B15:F17" xr:uid="{00000000-0002-0000-1D00-00000C000000}">
      <formula1>0</formula1>
      <formula2>199</formula2>
    </dataValidation>
    <dataValidation type="decimal" allowBlank="1" showInputMessage="1" showErrorMessage="1" sqref="B52:F54 B57:F58 B62:F62 B43:F45 B36:F38 B31:F33 B28:F28" xr:uid="{00000000-0002-0000-1D00-00000D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9" scale="45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decimal" allowBlank="1" showInputMessage="1" showErrorMessage="1" prompt="El monto de la reserva a la fecha de cierre del ejercicio solicitado." xr:uid="{00000000-0002-0000-1D00-00000E000000}">
          <x14:formula1>
            <xm:f>0</xm:f>
          </x14:formula1>
          <x14:formula2>
            <xm:f>'Info General'!E30</xm:f>
          </x14:formula2>
          <xm:sqref>B40</xm:sqref>
        </x14:dataValidation>
        <x14:dataValidation type="decimal" allowBlank="1" showInputMessage="1" showErrorMessage="1" prompt="El valor presente de las contribuciones asociadas a los sueldos futuros de cotización de la generación actual." xr:uid="{00000000-0002-0000-1D00-00000F000000}">
          <x14:formula1>
            <xm:f>0</xm:f>
          </x14:formula1>
          <x14:formula2>
            <xm:f>'Info General'!E16</xm:f>
          </x14:formula2>
          <xm:sqref>B48:F48</xm:sqref>
        </x14:dataValidation>
        <x14:dataValidation type="decimal" allowBlank="1" showInputMessage="1" showErrorMessage="1" prompt="El valor presente de las contribuciones asociadas a los sueldos futuros de cotización de generaciones futuras." xr:uid="{00000000-0002-0000-1D00-000010000000}">
          <x14:formula1>
            <xm:f>0</xm:f>
          </x14:formula1>
          <x14:formula2>
            <xm:f>'Info General'!E17</xm:f>
          </x14:formula2>
          <xm:sqref>B49:F49</xm:sqref>
        </x14:dataValidation>
        <x14:dataValidation type="whole" allowBlank="1" showInputMessage="1" showErrorMessage="1" xr:uid="{00000000-0002-0000-1D00-000011000000}">
          <x14:formula1>
            <xm:f>0</xm:f>
          </x14:formula1>
          <x14:formula2>
            <xm:f>'Info General'!E30</xm:f>
          </x14:formula2>
          <xm:sqref>B18</xm:sqref>
        </x14:dataValidation>
        <x14:dataValidation type="whole" allowBlank="1" showInputMessage="1" showErrorMessage="1" xr:uid="{00000000-0002-0000-1D00-000012000000}">
          <x14:formula1>
            <xm:f>0</xm:f>
          </x14:formula1>
          <x14:formula2>
            <xm:f>'Info General'!E30</xm:f>
          </x14:formula2>
          <xm:sqref>C18</xm:sqref>
        </x14:dataValidation>
        <x14:dataValidation type="whole" allowBlank="1" showInputMessage="1" showErrorMessage="1" xr:uid="{00000000-0002-0000-1D00-000013000000}">
          <x14:formula1>
            <xm:f>0</xm:f>
          </x14:formula1>
          <x14:formula2>
            <xm:f>'Info General'!E30</xm:f>
          </x14:formula2>
          <xm:sqref>D18</xm:sqref>
        </x14:dataValidation>
        <x14:dataValidation type="whole" allowBlank="1" showInputMessage="1" showErrorMessage="1" xr:uid="{00000000-0002-0000-1D00-000014000000}">
          <x14:formula1>
            <xm:f>0</xm:f>
          </x14:formula1>
          <x14:formula2>
            <xm:f>'Info General'!E30</xm:f>
          </x14:formula2>
          <xm:sqref>E18</xm:sqref>
        </x14:dataValidation>
        <x14:dataValidation type="whole" allowBlank="1" showInputMessage="1" showErrorMessage="1" xr:uid="{00000000-0002-0000-1D00-000015000000}">
          <x14:formula1>
            <xm:f>0</xm:f>
          </x14:formula1>
          <x14:formula2>
            <xm:f>'Info General'!E30</xm:f>
          </x14:formula2>
          <xm:sqref>F18</xm:sqref>
        </x14:dataValidation>
        <x14:dataValidation type="decimal" allowBlank="1" showInputMessage="1" showErrorMessage="1" prompt="El monto de la reserva a la fecha de cierre del ejercicio solicitado." xr:uid="{00000000-0002-0000-1D00-000016000000}">
          <x14:formula1>
            <xm:f>0</xm:f>
          </x14:formula1>
          <x14:formula2>
            <xm:f>'Info General'!E30</xm:f>
          </x14:formula2>
          <xm:sqref>C40</xm:sqref>
        </x14:dataValidation>
        <x14:dataValidation type="decimal" allowBlank="1" showInputMessage="1" showErrorMessage="1" prompt="El monto de la reserva a la fecha de cierre del ejercicio solicitado." xr:uid="{00000000-0002-0000-1D00-000017000000}">
          <x14:formula1>
            <xm:f>0</xm:f>
          </x14:formula1>
          <x14:formula2>
            <xm:f>'Info General'!E30</xm:f>
          </x14:formula2>
          <xm:sqref>D40</xm:sqref>
        </x14:dataValidation>
        <x14:dataValidation type="decimal" allowBlank="1" showInputMessage="1" showErrorMessage="1" prompt="El monto de la reserva a la fecha de cierre del ejercicio solicitado." xr:uid="{00000000-0002-0000-1D00-000018000000}">
          <x14:formula1>
            <xm:f>0</xm:f>
          </x14:formula1>
          <x14:formula2>
            <xm:f>'Info General'!E30</xm:f>
          </x14:formula2>
          <xm:sqref>E40</xm:sqref>
        </x14:dataValidation>
        <x14:dataValidation type="decimal" allowBlank="1" showInputMessage="1" showErrorMessage="1" prompt="El monto de la reserva a la fecha de cierre del ejercicio solicitado." xr:uid="{00000000-0002-0000-1D00-000019000000}">
          <x14:formula1>
            <xm:f>0</xm:f>
          </x14:formula1>
          <x14:formula2>
            <xm:f>'Info General'!E30</xm:f>
          </x14:formula2>
          <xm:sqref>F40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5"/>
  <dimension ref="A1:T52"/>
  <sheetViews>
    <sheetView workbookViewId="0">
      <selection activeCell="P20" sqref="P20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20.7109375" bestFit="1" customWidth="1"/>
    <col min="22" max="22" width="15" bestFit="1" customWidth="1"/>
    <col min="23" max="23" width="27.28515625" bestFit="1" customWidth="1"/>
    <col min="24" max="24" width="16" bestFit="1" customWidth="1"/>
  </cols>
  <sheetData>
    <row r="1" spans="1:20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s="7" t="s">
        <v>3279</v>
      </c>
      <c r="Q1" s="7" t="s">
        <v>3280</v>
      </c>
      <c r="R1" s="7" t="s">
        <v>3281</v>
      </c>
      <c r="S1" s="7" t="s">
        <v>3282</v>
      </c>
      <c r="T1" s="7" t="s">
        <v>3283</v>
      </c>
    </row>
    <row r="2" spans="1:20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8,1,0,0,0,0,0</v>
      </c>
      <c r="B2">
        <v>8</v>
      </c>
      <c r="C2">
        <v>1</v>
      </c>
      <c r="I2" t="s">
        <v>502</v>
      </c>
      <c r="P2" s="13"/>
      <c r="Q2" s="13"/>
      <c r="R2" s="13"/>
      <c r="S2" s="13"/>
      <c r="T2" s="13"/>
    </row>
    <row r="3" spans="1:20" x14ac:dyDescent="0.25">
      <c r="A3" t="str">
        <f t="shared" ref="A3:A5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8,1,1,0,0,0,0</v>
      </c>
      <c r="B3">
        <v>8</v>
      </c>
      <c r="C3">
        <v>1</v>
      </c>
      <c r="D3">
        <v>1</v>
      </c>
      <c r="J3" t="s">
        <v>503</v>
      </c>
      <c r="P3" s="13">
        <f>'Formato 8'!B6</f>
        <v>0</v>
      </c>
      <c r="Q3" s="13">
        <f>'Formato 8'!C6</f>
        <v>0</v>
      </c>
      <c r="R3" s="13">
        <f>'Formato 8'!D6</f>
        <v>0</v>
      </c>
      <c r="S3" s="13">
        <f>'Formato 8'!E6</f>
        <v>0</v>
      </c>
      <c r="T3" s="13">
        <f>'Formato 8'!F6</f>
        <v>0</v>
      </c>
    </row>
    <row r="4" spans="1:20" x14ac:dyDescent="0.25">
      <c r="A4" t="str">
        <f t="shared" si="0"/>
        <v>8,1,2,0,0,0,0</v>
      </c>
      <c r="B4">
        <v>8</v>
      </c>
      <c r="C4">
        <v>1</v>
      </c>
      <c r="D4">
        <v>2</v>
      </c>
      <c r="J4" t="s">
        <v>504</v>
      </c>
      <c r="P4" s="13">
        <f>'Formato 8'!B7</f>
        <v>0</v>
      </c>
      <c r="Q4" s="13">
        <f>'Formato 8'!C7</f>
        <v>0</v>
      </c>
      <c r="R4" s="13">
        <f>'Formato 8'!D7</f>
        <v>0</v>
      </c>
      <c r="S4" s="13">
        <f>'Formato 8'!E7</f>
        <v>0</v>
      </c>
      <c r="T4" s="13">
        <f>'Formato 8'!F7</f>
        <v>0</v>
      </c>
    </row>
    <row r="5" spans="1:20" x14ac:dyDescent="0.25">
      <c r="A5" t="str">
        <f t="shared" si="0"/>
        <v>8,2,0,0,0,0,0</v>
      </c>
      <c r="B5">
        <v>8</v>
      </c>
      <c r="C5">
        <v>2</v>
      </c>
      <c r="I5" t="s">
        <v>505</v>
      </c>
      <c r="P5" s="13"/>
      <c r="Q5" s="13"/>
      <c r="R5" s="13"/>
      <c r="S5" s="13"/>
      <c r="T5" s="13"/>
    </row>
    <row r="6" spans="1:20" ht="14.25" x14ac:dyDescent="0.45">
      <c r="A6" t="str">
        <f t="shared" si="0"/>
        <v>8,2,1,0,0,0,0</v>
      </c>
      <c r="B6">
        <v>8</v>
      </c>
      <c r="C6">
        <v>2</v>
      </c>
      <c r="D6">
        <v>1</v>
      </c>
      <c r="J6" t="s">
        <v>506</v>
      </c>
      <c r="P6" s="13">
        <f>'Formato 8'!B10</f>
        <v>0</v>
      </c>
      <c r="Q6" s="13">
        <f>'Formato 8'!C10</f>
        <v>0</v>
      </c>
      <c r="R6" s="13">
        <f>'Formato 8'!D10</f>
        <v>0</v>
      </c>
      <c r="S6" s="13">
        <f>'Formato 8'!E10</f>
        <v>0</v>
      </c>
      <c r="T6" s="13">
        <f>'Formato 8'!F10</f>
        <v>0</v>
      </c>
    </row>
    <row r="7" spans="1:20" x14ac:dyDescent="0.25">
      <c r="A7" t="str">
        <f t="shared" si="0"/>
        <v>8,2,1,1,0,0,0</v>
      </c>
      <c r="B7">
        <v>8</v>
      </c>
      <c r="C7">
        <v>2</v>
      </c>
      <c r="D7">
        <v>1</v>
      </c>
      <c r="E7">
        <v>1</v>
      </c>
      <c r="K7" t="s">
        <v>507</v>
      </c>
      <c r="P7" s="13">
        <f>'Formato 8'!B11</f>
        <v>0</v>
      </c>
      <c r="Q7" s="13">
        <f>'Formato 8'!C11</f>
        <v>0</v>
      </c>
      <c r="R7" s="13">
        <f>'Formato 8'!D11</f>
        <v>0</v>
      </c>
      <c r="S7" s="13">
        <f>'Formato 8'!E11</f>
        <v>0</v>
      </c>
      <c r="T7" s="13">
        <f>'Formato 8'!F11</f>
        <v>0</v>
      </c>
    </row>
    <row r="8" spans="1:20" x14ac:dyDescent="0.25">
      <c r="A8" t="str">
        <f t="shared" si="0"/>
        <v>8,2,1,2,0,0,0</v>
      </c>
      <c r="B8">
        <v>8</v>
      </c>
      <c r="C8">
        <v>2</v>
      </c>
      <c r="D8">
        <v>1</v>
      </c>
      <c r="E8">
        <v>2</v>
      </c>
      <c r="K8" t="s">
        <v>508</v>
      </c>
      <c r="P8" s="13">
        <f>'Formato 8'!B12</f>
        <v>0</v>
      </c>
      <c r="Q8" s="13">
        <f>'Formato 8'!C12</f>
        <v>0</v>
      </c>
      <c r="R8" s="13">
        <f>'Formato 8'!D12</f>
        <v>0</v>
      </c>
      <c r="S8" s="13">
        <f>'Formato 8'!E12</f>
        <v>0</v>
      </c>
      <c r="T8" s="13">
        <f>'Formato 8'!F12</f>
        <v>0</v>
      </c>
    </row>
    <row r="9" spans="1:20" ht="14.25" x14ac:dyDescent="0.45">
      <c r="A9" t="str">
        <f t="shared" si="0"/>
        <v>8,2,1,3,0,0,0</v>
      </c>
      <c r="B9">
        <v>8</v>
      </c>
      <c r="C9">
        <v>2</v>
      </c>
      <c r="D9">
        <v>1</v>
      </c>
      <c r="E9">
        <v>3</v>
      </c>
      <c r="K9" t="s">
        <v>509</v>
      </c>
      <c r="P9" s="13">
        <f>'Formato 8'!B13</f>
        <v>0</v>
      </c>
      <c r="Q9" s="13">
        <f>'Formato 8'!C13</f>
        <v>0</v>
      </c>
      <c r="R9" s="13">
        <f>'Formato 8'!D13</f>
        <v>0</v>
      </c>
      <c r="S9" s="13">
        <f>'Formato 8'!E13</f>
        <v>0</v>
      </c>
      <c r="T9" s="13">
        <f>'Formato 8'!F13</f>
        <v>0</v>
      </c>
    </row>
    <row r="10" spans="1:20" ht="14.25" x14ac:dyDescent="0.45">
      <c r="A10" t="str">
        <f t="shared" si="0"/>
        <v>8,2,2,0,0,0,0</v>
      </c>
      <c r="B10">
        <v>8</v>
      </c>
      <c r="C10">
        <v>2</v>
      </c>
      <c r="D10">
        <v>2</v>
      </c>
      <c r="J10" t="s">
        <v>510</v>
      </c>
      <c r="P10" s="13">
        <f>'Formato 8'!B14</f>
        <v>0</v>
      </c>
      <c r="Q10" s="13">
        <f>'Formato 8'!C14</f>
        <v>0</v>
      </c>
      <c r="R10" s="13">
        <f>'Formato 8'!D14</f>
        <v>0</v>
      </c>
      <c r="S10" s="13">
        <f>'Formato 8'!E14</f>
        <v>0</v>
      </c>
      <c r="T10" s="13">
        <f>'Formato 8'!F14</f>
        <v>0</v>
      </c>
    </row>
    <row r="11" spans="1:20" x14ac:dyDescent="0.25">
      <c r="A11" t="str">
        <f t="shared" si="0"/>
        <v>8,2,2,1,0,0,0</v>
      </c>
      <c r="B11">
        <v>8</v>
      </c>
      <c r="C11">
        <v>2</v>
      </c>
      <c r="D11">
        <v>2</v>
      </c>
      <c r="E11">
        <v>1</v>
      </c>
      <c r="K11" t="s">
        <v>507</v>
      </c>
      <c r="P11" s="13">
        <f>'Formato 8'!B15</f>
        <v>0</v>
      </c>
      <c r="Q11" s="13">
        <f>'Formato 8'!C15</f>
        <v>0</v>
      </c>
      <c r="R11" s="13">
        <f>'Formato 8'!D15</f>
        <v>0</v>
      </c>
      <c r="S11" s="13">
        <f>'Formato 8'!E15</f>
        <v>0</v>
      </c>
      <c r="T11" s="13">
        <f>'Formato 8'!F15</f>
        <v>0</v>
      </c>
    </row>
    <row r="12" spans="1:20" x14ac:dyDescent="0.25">
      <c r="A12" t="str">
        <f t="shared" si="0"/>
        <v>8,2,2,2,0,0,0</v>
      </c>
      <c r="B12">
        <v>8</v>
      </c>
      <c r="C12">
        <v>2</v>
      </c>
      <c r="D12">
        <v>2</v>
      </c>
      <c r="E12">
        <v>2</v>
      </c>
      <c r="K12" t="s">
        <v>508</v>
      </c>
      <c r="P12" s="13">
        <f>'Formato 8'!B16</f>
        <v>0</v>
      </c>
      <c r="Q12" s="13">
        <f>'Formato 8'!C16</f>
        <v>0</v>
      </c>
      <c r="R12" s="13">
        <f>'Formato 8'!D16</f>
        <v>0</v>
      </c>
      <c r="S12" s="13">
        <f>'Formato 8'!E16</f>
        <v>0</v>
      </c>
      <c r="T12" s="13">
        <f>'Formato 8'!F16</f>
        <v>0</v>
      </c>
    </row>
    <row r="13" spans="1:20" ht="14.25" x14ac:dyDescent="0.45">
      <c r="A13" t="str">
        <f t="shared" si="0"/>
        <v>8,2,2,3,0,0,0</v>
      </c>
      <c r="B13">
        <v>8</v>
      </c>
      <c r="C13">
        <v>2</v>
      </c>
      <c r="D13">
        <v>2</v>
      </c>
      <c r="E13">
        <v>3</v>
      </c>
      <c r="K13" t="s">
        <v>509</v>
      </c>
      <c r="P13" s="13">
        <f>'Formato 8'!B17</f>
        <v>0</v>
      </c>
      <c r="Q13" s="13">
        <f>'Formato 8'!C17</f>
        <v>0</v>
      </c>
      <c r="R13" s="13">
        <f>'Formato 8'!D17</f>
        <v>0</v>
      </c>
      <c r="S13" s="13">
        <f>'Formato 8'!E17</f>
        <v>0</v>
      </c>
      <c r="T13" s="13">
        <f>'Formato 8'!F17</f>
        <v>0</v>
      </c>
    </row>
    <row r="14" spans="1:20" ht="14.25" x14ac:dyDescent="0.45">
      <c r="A14" t="str">
        <f t="shared" si="0"/>
        <v>8,2,3,0,0,0,0</v>
      </c>
      <c r="B14">
        <v>8</v>
      </c>
      <c r="C14">
        <v>2</v>
      </c>
      <c r="D14">
        <v>3</v>
      </c>
      <c r="J14" t="s">
        <v>511</v>
      </c>
      <c r="P14" s="13">
        <f>'Formato 8'!B18</f>
        <v>0</v>
      </c>
      <c r="Q14" s="13">
        <f>'Formato 8'!C18</f>
        <v>0</v>
      </c>
      <c r="R14" s="13">
        <f>'Formato 8'!D18</f>
        <v>0</v>
      </c>
      <c r="S14" s="13">
        <f>'Formato 8'!E18</f>
        <v>0</v>
      </c>
      <c r="T14" s="13">
        <f>'Formato 8'!F18</f>
        <v>0</v>
      </c>
    </row>
    <row r="15" spans="1:20" x14ac:dyDescent="0.25">
      <c r="A15" t="str">
        <f t="shared" si="0"/>
        <v>8,2,4,0,0,0,0</v>
      </c>
      <c r="B15">
        <v>8</v>
      </c>
      <c r="C15">
        <v>2</v>
      </c>
      <c r="D15">
        <v>4</v>
      </c>
      <c r="J15" t="s">
        <v>512</v>
      </c>
      <c r="P15" s="13">
        <f>'Formato 8'!B19</f>
        <v>0</v>
      </c>
      <c r="Q15" s="13">
        <f>'Formato 8'!C19</f>
        <v>0</v>
      </c>
      <c r="R15" s="13">
        <f>'Formato 8'!D19</f>
        <v>0</v>
      </c>
      <c r="S15" s="13">
        <f>'Formato 8'!E19</f>
        <v>0</v>
      </c>
      <c r="T15" s="13">
        <f>'Formato 8'!F19</f>
        <v>0</v>
      </c>
    </row>
    <row r="16" spans="1:20" x14ac:dyDescent="0.25">
      <c r="A16" t="str">
        <f t="shared" si="0"/>
        <v>8,2,5,0,0,0,0</v>
      </c>
      <c r="B16">
        <v>8</v>
      </c>
      <c r="C16">
        <v>2</v>
      </c>
      <c r="D16">
        <v>5</v>
      </c>
      <c r="J16" t="s">
        <v>513</v>
      </c>
      <c r="P16" s="13">
        <f>'Formato 8'!B20</f>
        <v>0</v>
      </c>
      <c r="Q16" s="13">
        <f>'Formato 8'!C20</f>
        <v>0</v>
      </c>
      <c r="R16" s="13">
        <f>'Formato 8'!D20</f>
        <v>0</v>
      </c>
      <c r="S16" s="13">
        <f>'Formato 8'!E20</f>
        <v>0</v>
      </c>
      <c r="T16" s="13">
        <f>'Formato 8'!F20</f>
        <v>0</v>
      </c>
    </row>
    <row r="17" spans="1:20" x14ac:dyDescent="0.25">
      <c r="A17" t="str">
        <f t="shared" si="0"/>
        <v>8,2,6,0,0,0,0</v>
      </c>
      <c r="B17">
        <v>8</v>
      </c>
      <c r="C17">
        <v>2</v>
      </c>
      <c r="D17">
        <v>6</v>
      </c>
      <c r="J17" t="s">
        <v>514</v>
      </c>
      <c r="P17" s="13">
        <f>'Formato 8'!B21</f>
        <v>0</v>
      </c>
      <c r="Q17" s="13">
        <f>'Formato 8'!C21</f>
        <v>0</v>
      </c>
      <c r="R17" s="13">
        <f>'Formato 8'!D21</f>
        <v>0</v>
      </c>
      <c r="S17" s="13">
        <f>'Formato 8'!E21</f>
        <v>0</v>
      </c>
      <c r="T17" s="13">
        <f>'Formato 8'!F21</f>
        <v>0</v>
      </c>
    </row>
    <row r="18" spans="1:20" ht="14.25" x14ac:dyDescent="0.45">
      <c r="A18" t="str">
        <f t="shared" si="0"/>
        <v>8,2,7,0,0,0,0</v>
      </c>
      <c r="B18">
        <v>8</v>
      </c>
      <c r="C18">
        <v>2</v>
      </c>
      <c r="D18">
        <v>7</v>
      </c>
      <c r="J18" t="s">
        <v>515</v>
      </c>
      <c r="P18" s="13">
        <f>'Formato 8'!B22</f>
        <v>0</v>
      </c>
      <c r="Q18" s="13">
        <f>'Formato 8'!C22</f>
        <v>0</v>
      </c>
      <c r="R18" s="13">
        <f>'Formato 8'!D22</f>
        <v>0</v>
      </c>
      <c r="S18" s="13">
        <f>'Formato 8'!E22</f>
        <v>0</v>
      </c>
      <c r="T18" s="13">
        <f>'Formato 8'!F22</f>
        <v>0</v>
      </c>
    </row>
    <row r="19" spans="1:20" ht="14.25" x14ac:dyDescent="0.45">
      <c r="A19" t="str">
        <f t="shared" si="0"/>
        <v>8,2,8,0,0,0,0</v>
      </c>
      <c r="B19">
        <v>8</v>
      </c>
      <c r="C19">
        <v>2</v>
      </c>
      <c r="D19">
        <v>8</v>
      </c>
      <c r="J19" t="s">
        <v>516</v>
      </c>
      <c r="P19" s="13">
        <f>'Formato 8'!B23</f>
        <v>0</v>
      </c>
      <c r="Q19" s="13">
        <f>'Formato 8'!C23</f>
        <v>0</v>
      </c>
      <c r="R19" s="13">
        <f>'Formato 8'!D23</f>
        <v>0</v>
      </c>
      <c r="S19" s="13">
        <f>'Formato 8'!E23</f>
        <v>0</v>
      </c>
      <c r="T19" s="13">
        <f>'Formato 8'!F23</f>
        <v>0</v>
      </c>
    </row>
    <row r="20" spans="1:20" x14ac:dyDescent="0.25">
      <c r="A20" t="str">
        <f t="shared" si="0"/>
        <v>8,2,9,0,0,0,0</v>
      </c>
      <c r="B20">
        <v>8</v>
      </c>
      <c r="C20">
        <v>2</v>
      </c>
      <c r="D20">
        <v>9</v>
      </c>
      <c r="J20" t="s">
        <v>517</v>
      </c>
      <c r="P20" s="13">
        <f>'Formato 8'!B24</f>
        <v>0</v>
      </c>
      <c r="Q20" s="13">
        <f>'Formato 8'!C24</f>
        <v>0</v>
      </c>
      <c r="R20" s="13">
        <f>'Formato 8'!D24</f>
        <v>0</v>
      </c>
      <c r="S20" s="13">
        <f>'Formato 8'!E24</f>
        <v>0</v>
      </c>
      <c r="T20" s="13">
        <f>'Formato 8'!F24</f>
        <v>0</v>
      </c>
    </row>
    <row r="21" spans="1:20" x14ac:dyDescent="0.25">
      <c r="A21" t="str">
        <f t="shared" si="0"/>
        <v>8,2,10,0,0,0,0</v>
      </c>
      <c r="B21">
        <v>8</v>
      </c>
      <c r="C21">
        <v>2</v>
      </c>
      <c r="D21">
        <v>10</v>
      </c>
      <c r="J21" t="s">
        <v>518</v>
      </c>
      <c r="P21" s="13">
        <f>'Formato 8'!B25</f>
        <v>0</v>
      </c>
      <c r="Q21" s="13">
        <f>'Formato 8'!C25</f>
        <v>0</v>
      </c>
      <c r="R21" s="13">
        <f>'Formato 8'!D25</f>
        <v>0</v>
      </c>
      <c r="S21" s="13">
        <f>'Formato 8'!E25</f>
        <v>0</v>
      </c>
      <c r="T21" s="13">
        <f>'Formato 8'!F25</f>
        <v>0</v>
      </c>
    </row>
    <row r="22" spans="1:20" x14ac:dyDescent="0.25">
      <c r="A22" t="str">
        <f t="shared" si="0"/>
        <v>8,3,0,0,0,0,0</v>
      </c>
      <c r="B22">
        <v>8</v>
      </c>
      <c r="C22">
        <v>3</v>
      </c>
      <c r="I22" t="s">
        <v>519</v>
      </c>
      <c r="P22" s="13"/>
      <c r="Q22" s="13"/>
      <c r="R22" s="13"/>
      <c r="S22" s="13"/>
      <c r="T22" s="13"/>
    </row>
    <row r="23" spans="1:20" x14ac:dyDescent="0.25">
      <c r="A23" t="str">
        <f t="shared" si="0"/>
        <v>8,3,1,0,0,0,0</v>
      </c>
      <c r="B23">
        <v>8</v>
      </c>
      <c r="C23">
        <v>3</v>
      </c>
      <c r="D23">
        <v>1</v>
      </c>
      <c r="J23" t="s">
        <v>520</v>
      </c>
      <c r="P23" s="13">
        <f>'Formato 8'!B28</f>
        <v>0</v>
      </c>
      <c r="Q23" s="13">
        <f>'Formato 8'!C28</f>
        <v>0</v>
      </c>
      <c r="R23" s="13">
        <f>'Formato 8'!D28</f>
        <v>0</v>
      </c>
      <c r="S23" s="13">
        <f>'Formato 8'!E28</f>
        <v>0</v>
      </c>
      <c r="T23" s="13">
        <f>'Formato 8'!F28</f>
        <v>0</v>
      </c>
    </row>
    <row r="24" spans="1:20" x14ac:dyDescent="0.25">
      <c r="A24" t="str">
        <f t="shared" si="0"/>
        <v>8,4,0,0,0,0,0</v>
      </c>
      <c r="B24">
        <v>8</v>
      </c>
      <c r="C24">
        <v>4</v>
      </c>
      <c r="I24" t="s">
        <v>521</v>
      </c>
      <c r="P24" s="13"/>
      <c r="Q24" s="13"/>
      <c r="R24" s="13"/>
      <c r="S24" s="13"/>
      <c r="T24" s="13"/>
    </row>
    <row r="25" spans="1:20" x14ac:dyDescent="0.25">
      <c r="A25" t="str">
        <f t="shared" si="0"/>
        <v>8,4,1,0,0,0,0</v>
      </c>
      <c r="B25">
        <v>8</v>
      </c>
      <c r="C25">
        <v>4</v>
      </c>
      <c r="D25">
        <v>1</v>
      </c>
      <c r="J25" t="s">
        <v>506</v>
      </c>
      <c r="P25" s="13">
        <f>'Formato 8'!B31</f>
        <v>0</v>
      </c>
      <c r="Q25" s="13">
        <f>'Formato 8'!C31</f>
        <v>0</v>
      </c>
      <c r="R25" s="13">
        <f>'Formato 8'!D31</f>
        <v>0</v>
      </c>
      <c r="S25" s="13">
        <f>'Formato 8'!E31</f>
        <v>0</v>
      </c>
      <c r="T25" s="13">
        <f>'Formato 8'!F31</f>
        <v>0</v>
      </c>
    </row>
    <row r="26" spans="1:20" x14ac:dyDescent="0.25">
      <c r="A26" t="str">
        <f t="shared" si="0"/>
        <v>8,4,2,0,0,0,0</v>
      </c>
      <c r="B26">
        <v>8</v>
      </c>
      <c r="C26">
        <v>4</v>
      </c>
      <c r="D26">
        <v>2</v>
      </c>
      <c r="J26" t="s">
        <v>510</v>
      </c>
      <c r="P26" s="13">
        <f>'Formato 8'!B32</f>
        <v>0</v>
      </c>
      <c r="Q26" s="13">
        <f>'Formato 8'!C32</f>
        <v>0</v>
      </c>
      <c r="R26" s="13">
        <f>'Formato 8'!D32</f>
        <v>0</v>
      </c>
      <c r="S26" s="13">
        <f>'Formato 8'!E32</f>
        <v>0</v>
      </c>
      <c r="T26" s="13">
        <f>'Formato 8'!F32</f>
        <v>0</v>
      </c>
    </row>
    <row r="27" spans="1:20" x14ac:dyDescent="0.25">
      <c r="A27" t="str">
        <f t="shared" si="0"/>
        <v>8,4,3,0,0,0,0</v>
      </c>
      <c r="B27">
        <v>8</v>
      </c>
      <c r="C27">
        <v>4</v>
      </c>
      <c r="D27">
        <v>3</v>
      </c>
      <c r="J27" t="s">
        <v>522</v>
      </c>
      <c r="P27" s="13">
        <f>'Formato 8'!B33</f>
        <v>0</v>
      </c>
      <c r="Q27" s="13">
        <f>'Formato 8'!C33</f>
        <v>0</v>
      </c>
      <c r="R27" s="13">
        <f>'Formato 8'!D33</f>
        <v>0</v>
      </c>
      <c r="S27" s="13">
        <f>'Formato 8'!E33</f>
        <v>0</v>
      </c>
      <c r="T27" s="13">
        <f>'Formato 8'!F33</f>
        <v>0</v>
      </c>
    </row>
    <row r="28" spans="1:20" x14ac:dyDescent="0.25">
      <c r="A28" t="str">
        <f t="shared" si="0"/>
        <v>8,5,0,0,0,0,0</v>
      </c>
      <c r="B28">
        <v>8</v>
      </c>
      <c r="C28">
        <v>5</v>
      </c>
      <c r="I28" t="s">
        <v>523</v>
      </c>
      <c r="P28" s="13"/>
      <c r="Q28" s="13"/>
      <c r="R28" s="13"/>
      <c r="S28" s="13"/>
      <c r="T28" s="13"/>
    </row>
    <row r="29" spans="1:20" x14ac:dyDescent="0.25">
      <c r="A29" t="str">
        <f t="shared" si="0"/>
        <v>8,5,1,0,0,0,0</v>
      </c>
      <c r="B29">
        <v>8</v>
      </c>
      <c r="C29">
        <v>5</v>
      </c>
      <c r="D29">
        <v>1</v>
      </c>
      <c r="J29" t="s">
        <v>524</v>
      </c>
      <c r="P29" s="13">
        <f>'Formato 8'!B36</f>
        <v>0</v>
      </c>
      <c r="Q29" s="13">
        <f>'Formato 8'!C36</f>
        <v>0</v>
      </c>
      <c r="R29" s="13">
        <f>'Formato 8'!D36</f>
        <v>0</v>
      </c>
      <c r="S29" s="13">
        <f>'Formato 8'!E36</f>
        <v>0</v>
      </c>
      <c r="T29" s="13">
        <f>'Formato 8'!F36</f>
        <v>0</v>
      </c>
    </row>
    <row r="30" spans="1:20" x14ac:dyDescent="0.25">
      <c r="A30" t="str">
        <f t="shared" si="0"/>
        <v>8,5,2,0,0,0,0</v>
      </c>
      <c r="B30">
        <v>8</v>
      </c>
      <c r="C30">
        <v>5</v>
      </c>
      <c r="D30">
        <v>2</v>
      </c>
      <c r="J30" t="s">
        <v>525</v>
      </c>
      <c r="P30" s="13">
        <f>'Formato 8'!B37</f>
        <v>0</v>
      </c>
      <c r="Q30" s="13">
        <f>'Formato 8'!C37</f>
        <v>0</v>
      </c>
      <c r="R30" s="13">
        <f>'Formato 8'!D37</f>
        <v>0</v>
      </c>
      <c r="S30" s="13">
        <f>'Formato 8'!E37</f>
        <v>0</v>
      </c>
      <c r="T30" s="13">
        <f>'Formato 8'!F37</f>
        <v>0</v>
      </c>
    </row>
    <row r="31" spans="1:20" x14ac:dyDescent="0.25">
      <c r="A31" t="str">
        <f t="shared" si="0"/>
        <v>8,5,3,0,0,0,0</v>
      </c>
      <c r="B31">
        <v>8</v>
      </c>
      <c r="C31">
        <v>5</v>
      </c>
      <c r="D31">
        <v>3</v>
      </c>
      <c r="J31" t="s">
        <v>526</v>
      </c>
      <c r="P31" s="13">
        <f>'Formato 8'!B38</f>
        <v>0</v>
      </c>
      <c r="Q31" s="13">
        <f>'Formato 8'!C38</f>
        <v>0</v>
      </c>
      <c r="R31" s="13">
        <f>'Formato 8'!D38</f>
        <v>0</v>
      </c>
      <c r="S31" s="13">
        <f>'Formato 8'!E38</f>
        <v>0</v>
      </c>
      <c r="T31" s="13">
        <f>'Formato 8'!F38</f>
        <v>0</v>
      </c>
    </row>
    <row r="32" spans="1:20" x14ac:dyDescent="0.25">
      <c r="A32" t="str">
        <f t="shared" si="0"/>
        <v>8,6,0,0,0,0,0</v>
      </c>
      <c r="B32">
        <v>8</v>
      </c>
      <c r="C32">
        <v>6</v>
      </c>
      <c r="I32" t="s">
        <v>527</v>
      </c>
      <c r="P32" s="13">
        <f>'Formato 8'!B40</f>
        <v>0</v>
      </c>
      <c r="Q32" s="13">
        <f>'Formato 8'!C40</f>
        <v>0</v>
      </c>
      <c r="R32" s="13">
        <f>'Formato 8'!D40</f>
        <v>0</v>
      </c>
      <c r="S32" s="13">
        <f>'Formato 8'!E40</f>
        <v>0</v>
      </c>
      <c r="T32" s="13">
        <f>'Formato 8'!F40</f>
        <v>0</v>
      </c>
    </row>
    <row r="33" spans="1:20" x14ac:dyDescent="0.25">
      <c r="A33" t="str">
        <f t="shared" si="0"/>
        <v>8,7,0,0,0,0,0</v>
      </c>
      <c r="B33">
        <v>8</v>
      </c>
      <c r="C33">
        <v>7</v>
      </c>
      <c r="I33" t="s">
        <v>528</v>
      </c>
      <c r="P33" s="13"/>
      <c r="Q33" s="13"/>
      <c r="R33" s="13"/>
      <c r="S33" s="13"/>
      <c r="T33" s="13"/>
    </row>
    <row r="34" spans="1:20" x14ac:dyDescent="0.25">
      <c r="A34" t="str">
        <f t="shared" si="0"/>
        <v>8,7,1,0,0,0,0</v>
      </c>
      <c r="B34">
        <v>8</v>
      </c>
      <c r="C34">
        <v>7</v>
      </c>
      <c r="D34">
        <v>1</v>
      </c>
      <c r="J34" t="s">
        <v>529</v>
      </c>
      <c r="P34" s="13">
        <f>'Formato 8'!B43</f>
        <v>0</v>
      </c>
      <c r="Q34" s="13">
        <f>'Formato 8'!C43</f>
        <v>0</v>
      </c>
      <c r="R34" s="13">
        <f>'Formato 8'!D43</f>
        <v>0</v>
      </c>
      <c r="S34" s="13">
        <f>'Formato 8'!E43</f>
        <v>0</v>
      </c>
      <c r="T34" s="13">
        <f>'Formato 8'!F43</f>
        <v>0</v>
      </c>
    </row>
    <row r="35" spans="1:20" x14ac:dyDescent="0.25">
      <c r="A35" t="str">
        <f t="shared" si="0"/>
        <v>8,7,2,0,0,0,0</v>
      </c>
      <c r="B35">
        <v>8</v>
      </c>
      <c r="C35">
        <v>7</v>
      </c>
      <c r="D35">
        <v>2</v>
      </c>
      <c r="J35" t="s">
        <v>530</v>
      </c>
      <c r="P35" s="13">
        <f>'Formato 8'!B44</f>
        <v>0</v>
      </c>
      <c r="Q35" s="13">
        <f>'Formato 8'!C44</f>
        <v>0</v>
      </c>
      <c r="R35" s="13">
        <f>'Formato 8'!D44</f>
        <v>0</v>
      </c>
      <c r="S35" s="13">
        <f>'Formato 8'!E44</f>
        <v>0</v>
      </c>
      <c r="T35" s="13">
        <f>'Formato 8'!F44</f>
        <v>0</v>
      </c>
    </row>
    <row r="36" spans="1:20" x14ac:dyDescent="0.25">
      <c r="A36" t="str">
        <f t="shared" si="0"/>
        <v>8,7,3,0,0,0,0</v>
      </c>
      <c r="B36">
        <v>8</v>
      </c>
      <c r="C36">
        <v>7</v>
      </c>
      <c r="D36">
        <v>3</v>
      </c>
      <c r="J36" t="s">
        <v>531</v>
      </c>
      <c r="P36" s="13">
        <f>'Formato 8'!B45</f>
        <v>0</v>
      </c>
      <c r="Q36" s="13">
        <f>'Formato 8'!C45</f>
        <v>0</v>
      </c>
      <c r="R36" s="13">
        <f>'Formato 8'!D45</f>
        <v>0</v>
      </c>
      <c r="S36" s="13">
        <f>'Formato 8'!E45</f>
        <v>0</v>
      </c>
      <c r="T36" s="13">
        <f>'Formato 8'!F45</f>
        <v>0</v>
      </c>
    </row>
    <row r="37" spans="1:20" x14ac:dyDescent="0.25">
      <c r="A37" t="str">
        <f t="shared" si="0"/>
        <v>8,8,0,0,0,0,0</v>
      </c>
      <c r="B37">
        <v>8</v>
      </c>
      <c r="C37">
        <v>8</v>
      </c>
      <c r="I37" t="s">
        <v>532</v>
      </c>
      <c r="P37" s="13"/>
      <c r="Q37" s="13"/>
      <c r="R37" s="13"/>
      <c r="S37" s="13"/>
      <c r="T37" s="13"/>
    </row>
    <row r="38" spans="1:20" x14ac:dyDescent="0.25">
      <c r="A38" t="str">
        <f t="shared" si="0"/>
        <v>8,8,1,0,0,0,0</v>
      </c>
      <c r="B38">
        <v>8</v>
      </c>
      <c r="C38">
        <v>8</v>
      </c>
      <c r="D38">
        <v>1</v>
      </c>
      <c r="J38" t="s">
        <v>530</v>
      </c>
      <c r="P38" s="13">
        <f>'Formato 8'!B48</f>
        <v>0</v>
      </c>
      <c r="Q38" s="13">
        <f>'Formato 8'!C48</f>
        <v>0</v>
      </c>
      <c r="R38" s="13">
        <f>'Formato 8'!D48</f>
        <v>0</v>
      </c>
      <c r="S38" s="13">
        <f>'Formato 8'!E48</f>
        <v>0</v>
      </c>
      <c r="T38" s="13">
        <f>'Formato 8'!F48</f>
        <v>0</v>
      </c>
    </row>
    <row r="39" spans="1:20" x14ac:dyDescent="0.25">
      <c r="A39" t="str">
        <f t="shared" si="0"/>
        <v>8,8,2,0,0,0,0</v>
      </c>
      <c r="B39">
        <v>8</v>
      </c>
      <c r="C39">
        <v>8</v>
      </c>
      <c r="D39">
        <v>2</v>
      </c>
      <c r="J39" t="s">
        <v>531</v>
      </c>
      <c r="P39" s="13">
        <f>'Formato 8'!B49</f>
        <v>0</v>
      </c>
      <c r="Q39" s="13">
        <f>'Formato 8'!C49</f>
        <v>0</v>
      </c>
      <c r="R39" s="13">
        <f>'Formato 8'!D49</f>
        <v>0</v>
      </c>
      <c r="S39" s="13">
        <f>'Formato 8'!E49</f>
        <v>0</v>
      </c>
      <c r="T39" s="13">
        <f>'Formato 8'!F49</f>
        <v>0</v>
      </c>
    </row>
    <row r="40" spans="1:20" x14ac:dyDescent="0.25">
      <c r="A40" t="str">
        <f t="shared" si="0"/>
        <v>8,9,0,0,0,0,0</v>
      </c>
      <c r="B40">
        <v>8</v>
      </c>
      <c r="C40">
        <v>9</v>
      </c>
      <c r="I40" t="s">
        <v>533</v>
      </c>
      <c r="P40" s="13"/>
      <c r="Q40" s="13"/>
      <c r="R40" s="13"/>
      <c r="S40" s="13"/>
      <c r="T40" s="13"/>
    </row>
    <row r="41" spans="1:20" x14ac:dyDescent="0.25">
      <c r="A41" t="str">
        <f t="shared" si="0"/>
        <v>8,9,1,0,0,0,0</v>
      </c>
      <c r="B41">
        <v>8</v>
      </c>
      <c r="C41">
        <v>9</v>
      </c>
      <c r="D41">
        <v>1</v>
      </c>
      <c r="J41" t="s">
        <v>530</v>
      </c>
      <c r="P41" s="13">
        <f>'Formato 8'!B52</f>
        <v>0</v>
      </c>
      <c r="Q41" s="13">
        <f>'Formato 8'!C52</f>
        <v>0</v>
      </c>
      <c r="R41" s="13">
        <f>'Formato 8'!D52</f>
        <v>0</v>
      </c>
      <c r="S41" s="13">
        <f>'Formato 8'!E52</f>
        <v>0</v>
      </c>
      <c r="T41" s="13">
        <f>'Formato 8'!F52</f>
        <v>0</v>
      </c>
    </row>
    <row r="42" spans="1:20" x14ac:dyDescent="0.25">
      <c r="A42" t="str">
        <f t="shared" si="0"/>
        <v>8,9,2,0,0,0,0</v>
      </c>
      <c r="B42">
        <v>8</v>
      </c>
      <c r="C42">
        <v>9</v>
      </c>
      <c r="D42">
        <v>2</v>
      </c>
      <c r="J42" t="s">
        <v>531</v>
      </c>
      <c r="P42" s="13">
        <f>'Formato 8'!B53</f>
        <v>0</v>
      </c>
      <c r="Q42" s="13">
        <f>'Formato 8'!C53</f>
        <v>0</v>
      </c>
      <c r="R42" s="13">
        <f>'Formato 8'!D53</f>
        <v>0</v>
      </c>
      <c r="S42" s="13">
        <f>'Formato 8'!E53</f>
        <v>0</v>
      </c>
      <c r="T42" s="13">
        <f>'Formato 8'!F53</f>
        <v>0</v>
      </c>
    </row>
    <row r="43" spans="1:20" x14ac:dyDescent="0.25">
      <c r="A43" t="str">
        <f t="shared" si="0"/>
        <v>8,9,3,0,0,0,0</v>
      </c>
      <c r="B43">
        <v>8</v>
      </c>
      <c r="C43">
        <v>9</v>
      </c>
      <c r="D43">
        <v>3</v>
      </c>
      <c r="J43" t="s">
        <v>534</v>
      </c>
      <c r="P43" s="13">
        <f>'Formato 8'!B54</f>
        <v>0</v>
      </c>
      <c r="Q43" s="13">
        <f>'Formato 8'!C54</f>
        <v>0</v>
      </c>
      <c r="R43" s="13">
        <f>'Formato 8'!D54</f>
        <v>0</v>
      </c>
      <c r="S43" s="13">
        <f>'Formato 8'!E54</f>
        <v>0</v>
      </c>
      <c r="T43" s="13">
        <f>'Formato 8'!F54</f>
        <v>0</v>
      </c>
    </row>
    <row r="44" spans="1:20" x14ac:dyDescent="0.25">
      <c r="A44" t="str">
        <f t="shared" si="0"/>
        <v>8,10,0,0,0,0,0</v>
      </c>
      <c r="B44">
        <v>8</v>
      </c>
      <c r="C44">
        <v>10</v>
      </c>
      <c r="I44" t="s">
        <v>535</v>
      </c>
      <c r="P44" s="13"/>
      <c r="Q44" s="13"/>
      <c r="R44" s="13"/>
      <c r="S44" s="13"/>
      <c r="T44" s="13"/>
    </row>
    <row r="45" spans="1:20" x14ac:dyDescent="0.25">
      <c r="A45" t="str">
        <f t="shared" si="0"/>
        <v>8,10,1,0,0,0,0</v>
      </c>
      <c r="B45">
        <v>8</v>
      </c>
      <c r="C45">
        <v>10</v>
      </c>
      <c r="D45">
        <v>1</v>
      </c>
      <c r="J45" t="s">
        <v>530</v>
      </c>
      <c r="P45" s="13">
        <f>'Formato 8'!B57</f>
        <v>0</v>
      </c>
      <c r="Q45" s="13">
        <f>'Formato 8'!C57</f>
        <v>0</v>
      </c>
      <c r="R45" s="13">
        <f>'Formato 8'!D57</f>
        <v>0</v>
      </c>
      <c r="S45" s="13">
        <f>'Formato 8'!E57</f>
        <v>0</v>
      </c>
      <c r="T45" s="13">
        <f>'Formato 8'!F57</f>
        <v>0</v>
      </c>
    </row>
    <row r="46" spans="1:20" x14ac:dyDescent="0.25">
      <c r="A46" t="str">
        <f t="shared" si="0"/>
        <v>8,10,2,0,0,0,0</v>
      </c>
      <c r="B46">
        <v>8</v>
      </c>
      <c r="C46">
        <v>10</v>
      </c>
      <c r="D46">
        <v>2</v>
      </c>
      <c r="J46" t="s">
        <v>531</v>
      </c>
      <c r="P46" s="13">
        <f>'Formato 8'!B58</f>
        <v>0</v>
      </c>
      <c r="Q46" s="13">
        <f>'Formato 8'!C58</f>
        <v>0</v>
      </c>
      <c r="R46" s="13">
        <f>'Formato 8'!D58</f>
        <v>0</v>
      </c>
      <c r="S46" s="13">
        <f>'Formato 8'!E58</f>
        <v>0</v>
      </c>
      <c r="T46" s="13">
        <f>'Formato 8'!F58</f>
        <v>0</v>
      </c>
    </row>
    <row r="47" spans="1:20" x14ac:dyDescent="0.25">
      <c r="A47" t="str">
        <f t="shared" si="0"/>
        <v>8,11,0,0,0,0,0</v>
      </c>
      <c r="B47">
        <v>8</v>
      </c>
      <c r="C47">
        <v>11</v>
      </c>
      <c r="I47" t="s">
        <v>536</v>
      </c>
      <c r="P47" s="13"/>
      <c r="Q47" s="13"/>
      <c r="R47" s="13"/>
      <c r="S47" s="13"/>
      <c r="T47" s="13"/>
    </row>
    <row r="48" spans="1:20" x14ac:dyDescent="0.25">
      <c r="A48" t="str">
        <f t="shared" si="0"/>
        <v>8,11,1,0,0,0,0</v>
      </c>
      <c r="B48">
        <v>8</v>
      </c>
      <c r="C48">
        <v>11</v>
      </c>
      <c r="D48">
        <v>1</v>
      </c>
      <c r="J48" t="s">
        <v>537</v>
      </c>
      <c r="P48" s="13">
        <f>'Formato 8'!B61</f>
        <v>0</v>
      </c>
      <c r="Q48" s="13">
        <f>'Formato 8'!C61</f>
        <v>0</v>
      </c>
      <c r="R48" s="13">
        <f>'Formato 8'!D61</f>
        <v>0</v>
      </c>
      <c r="S48" s="13">
        <f>'Formato 8'!E61</f>
        <v>0</v>
      </c>
      <c r="T48" s="13">
        <f>'Formato 8'!F61</f>
        <v>0</v>
      </c>
    </row>
    <row r="49" spans="1:20" x14ac:dyDescent="0.25">
      <c r="A49" t="str">
        <f t="shared" si="0"/>
        <v>8,11,2,0,0,0,0</v>
      </c>
      <c r="B49">
        <v>8</v>
      </c>
      <c r="C49">
        <v>11</v>
      </c>
      <c r="D49">
        <v>2</v>
      </c>
      <c r="J49" t="s">
        <v>538</v>
      </c>
      <c r="P49" s="13">
        <f>'Formato 8'!B62</f>
        <v>0</v>
      </c>
      <c r="Q49" s="13">
        <f>'Formato 8'!C62</f>
        <v>0</v>
      </c>
      <c r="R49" s="13">
        <f>'Formato 8'!D62</f>
        <v>0</v>
      </c>
      <c r="S49" s="13">
        <f>'Formato 8'!E62</f>
        <v>0</v>
      </c>
      <c r="T49" s="13">
        <f>'Formato 8'!F62</f>
        <v>0</v>
      </c>
    </row>
    <row r="50" spans="1:20" x14ac:dyDescent="0.25">
      <c r="A50" t="str">
        <f t="shared" si="0"/>
        <v>8,12,0,0,0,0,0</v>
      </c>
      <c r="B50">
        <v>8</v>
      </c>
      <c r="C50">
        <v>12</v>
      </c>
      <c r="I50" t="s">
        <v>539</v>
      </c>
      <c r="P50" s="13"/>
      <c r="Q50" s="13"/>
      <c r="R50" s="13"/>
      <c r="S50" s="13"/>
      <c r="T50" s="13"/>
    </row>
    <row r="51" spans="1:20" x14ac:dyDescent="0.25">
      <c r="A51" t="str">
        <f t="shared" si="0"/>
        <v>8,12,1,0,0,0,0</v>
      </c>
      <c r="B51">
        <v>8</v>
      </c>
      <c r="C51">
        <v>12</v>
      </c>
      <c r="D51">
        <v>1</v>
      </c>
      <c r="J51" t="s">
        <v>540</v>
      </c>
      <c r="P51" s="13">
        <f>'Formato 8'!B65</f>
        <v>0</v>
      </c>
      <c r="Q51" s="13">
        <f>'Formato 8'!C65</f>
        <v>0</v>
      </c>
      <c r="R51" s="13">
        <f>'Formato 8'!D65</f>
        <v>0</v>
      </c>
      <c r="S51" s="13">
        <f>'Formato 8'!E65</f>
        <v>0</v>
      </c>
      <c r="T51" s="13">
        <f>'Formato 8'!F65</f>
        <v>0</v>
      </c>
    </row>
    <row r="52" spans="1:20" x14ac:dyDescent="0.25">
      <c r="A52" t="str">
        <f t="shared" si="0"/>
        <v>8,12,2,0,0,0,0</v>
      </c>
      <c r="B52">
        <v>8</v>
      </c>
      <c r="C52">
        <v>12</v>
      </c>
      <c r="D52">
        <v>2</v>
      </c>
      <c r="J52" t="s">
        <v>541</v>
      </c>
      <c r="P52" s="13">
        <f>'Formato 8'!B66</f>
        <v>0</v>
      </c>
      <c r="Q52" s="13">
        <f>'Formato 8'!C66</f>
        <v>0</v>
      </c>
      <c r="R52" s="13">
        <f>'Formato 8'!D66</f>
        <v>0</v>
      </c>
      <c r="S52" s="13">
        <f>'Formato 8'!E66</f>
        <v>0</v>
      </c>
      <c r="T52" s="13">
        <f>'Formato 8'!F66</f>
        <v>0</v>
      </c>
    </row>
  </sheetData>
  <sheetProtection algorithmName="SHA-512" hashValue="VPf6MlhjtueOdXDRkNdEkI7X/9a/3QIj84QsQJgyFunPJAv2IPxClY6d0fheRh3uCLguEAEYXmdths+wyyT7kw==" saltValue="Orq6Fss3H9kyPkN6eq3wP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1"/>
  <dimension ref="A1:F17283"/>
  <sheetViews>
    <sheetView showGridLines="0" zoomScale="90" zoomScaleNormal="90" workbookViewId="0">
      <selection activeCell="F77" sqref="F77"/>
    </sheetView>
  </sheetViews>
  <sheetFormatPr baseColWidth="10" defaultColWidth="0" defaultRowHeight="15" zeroHeight="1" x14ac:dyDescent="0.25"/>
  <cols>
    <col min="1" max="1" width="99.85546875" style="2" customWidth="1"/>
    <col min="2" max="3" width="20" customWidth="1"/>
    <col min="4" max="4" width="100" style="2" customWidth="1"/>
    <col min="5" max="6" width="20" customWidth="1"/>
    <col min="7" max="16384" width="10.7109375" hidden="1"/>
  </cols>
  <sheetData>
    <row r="1" spans="1:6" s="74" customFormat="1" ht="37.5" customHeight="1" x14ac:dyDescent="0.25">
      <c r="A1" s="137" t="s">
        <v>545</v>
      </c>
      <c r="B1" s="137"/>
      <c r="C1" s="137"/>
      <c r="D1" s="137"/>
      <c r="E1" s="137"/>
      <c r="F1" s="137"/>
    </row>
    <row r="2" spans="1:6" ht="14.25" x14ac:dyDescent="0.45">
      <c r="A2" s="128" t="str">
        <f>ENTE_PUBLICO_A</f>
        <v>Patronato de Bomberos de León Gto, Gobierno del Estado de Guanajuato (a)</v>
      </c>
      <c r="B2" s="129"/>
      <c r="C2" s="129"/>
      <c r="D2" s="129"/>
      <c r="E2" s="129"/>
      <c r="F2" s="130"/>
    </row>
    <row r="3" spans="1:6" x14ac:dyDescent="0.25">
      <c r="A3" s="131" t="s">
        <v>117</v>
      </c>
      <c r="B3" s="132"/>
      <c r="C3" s="132"/>
      <c r="D3" s="132"/>
      <c r="E3" s="132"/>
      <c r="F3" s="133"/>
    </row>
    <row r="4" spans="1:6" ht="14.25" x14ac:dyDescent="0.45">
      <c r="A4" s="131" t="str">
        <f>PERIODO_INFORME</f>
        <v>Al 31 de diciembre de 2022 y al 30 de marzo de 2023 (b)</v>
      </c>
      <c r="B4" s="132"/>
      <c r="C4" s="132"/>
      <c r="D4" s="132"/>
      <c r="E4" s="132"/>
      <c r="F4" s="133"/>
    </row>
    <row r="5" spans="1:6" ht="14.25" x14ac:dyDescent="0.45">
      <c r="A5" s="134" t="s">
        <v>118</v>
      </c>
      <c r="B5" s="135"/>
      <c r="C5" s="135"/>
      <c r="D5" s="135"/>
      <c r="E5" s="135"/>
      <c r="F5" s="136"/>
    </row>
    <row r="6" spans="1:6" ht="28.5" x14ac:dyDescent="0.45">
      <c r="A6" s="110" t="s">
        <v>3284</v>
      </c>
      <c r="B6" s="111" t="str">
        <f>ANIO</f>
        <v>2023 (d)</v>
      </c>
      <c r="C6" s="108" t="str">
        <f>ULTIMO</f>
        <v>31 de diciembre de 2022 (e)</v>
      </c>
      <c r="D6" s="112" t="s">
        <v>0</v>
      </c>
      <c r="E6" s="111" t="str">
        <f>ANIO</f>
        <v>2023 (d)</v>
      </c>
      <c r="F6" s="108" t="str">
        <f>ULTIMO</f>
        <v>31 de diciembre de 2022 (e)</v>
      </c>
    </row>
    <row r="7" spans="1:6" ht="14.25" x14ac:dyDescent="0.45">
      <c r="A7" s="31" t="s">
        <v>1</v>
      </c>
      <c r="B7" s="46"/>
      <c r="C7" s="46"/>
      <c r="D7" s="79" t="s">
        <v>52</v>
      </c>
      <c r="E7" s="46"/>
      <c r="F7" s="46"/>
    </row>
    <row r="8" spans="1:6" ht="14.25" x14ac:dyDescent="0.45">
      <c r="A8" s="31" t="s">
        <v>2</v>
      </c>
      <c r="B8" s="46"/>
      <c r="C8" s="46"/>
      <c r="D8" s="79" t="s">
        <v>53</v>
      </c>
      <c r="E8" s="46"/>
      <c r="F8" s="46"/>
    </row>
    <row r="9" spans="1:6" ht="14.25" x14ac:dyDescent="0.45">
      <c r="A9" s="77" t="s">
        <v>3</v>
      </c>
      <c r="B9" s="50">
        <f>SUM(B10:B16)</f>
        <v>7957295.5</v>
      </c>
      <c r="C9" s="50">
        <f>SUM(C10:C16)</f>
        <v>4708709.0199999996</v>
      </c>
      <c r="D9" s="80" t="s">
        <v>54</v>
      </c>
      <c r="E9" s="50">
        <f>SUM(E10:E18)</f>
        <v>2017027.87</v>
      </c>
      <c r="F9" s="50">
        <f>SUM(F10:F18)</f>
        <v>4013857.17</v>
      </c>
    </row>
    <row r="10" spans="1:6" x14ac:dyDescent="0.25">
      <c r="A10" s="78" t="s">
        <v>4</v>
      </c>
      <c r="B10" s="50">
        <v>13500</v>
      </c>
      <c r="C10" s="50">
        <v>13500</v>
      </c>
      <c r="D10" s="81" t="s">
        <v>55</v>
      </c>
      <c r="E10" s="50">
        <v>0</v>
      </c>
      <c r="F10" s="50">
        <v>0</v>
      </c>
    </row>
    <row r="11" spans="1:6" x14ac:dyDescent="0.25">
      <c r="A11" s="78" t="s">
        <v>5</v>
      </c>
      <c r="B11" s="50">
        <v>7943795.5</v>
      </c>
      <c r="C11" s="50">
        <v>4695209.0199999996</v>
      </c>
      <c r="D11" s="81" t="s">
        <v>56</v>
      </c>
      <c r="E11" s="50">
        <v>-40567.629999999997</v>
      </c>
      <c r="F11" s="50">
        <v>-32476.99</v>
      </c>
    </row>
    <row r="12" spans="1:6" x14ac:dyDescent="0.25">
      <c r="A12" s="78" t="s">
        <v>6</v>
      </c>
      <c r="B12" s="50">
        <v>0</v>
      </c>
      <c r="C12" s="50">
        <v>0</v>
      </c>
      <c r="D12" s="81" t="s">
        <v>57</v>
      </c>
      <c r="E12" s="50">
        <v>0</v>
      </c>
      <c r="F12" s="50">
        <v>0</v>
      </c>
    </row>
    <row r="13" spans="1:6" x14ac:dyDescent="0.25">
      <c r="A13" s="78" t="s">
        <v>7</v>
      </c>
      <c r="B13" s="50">
        <v>0</v>
      </c>
      <c r="C13" s="50">
        <v>0</v>
      </c>
      <c r="D13" s="81" t="s">
        <v>58</v>
      </c>
      <c r="E13" s="50">
        <v>0</v>
      </c>
      <c r="F13" s="50">
        <v>0</v>
      </c>
    </row>
    <row r="14" spans="1:6" x14ac:dyDescent="0.25">
      <c r="A14" s="78" t="s">
        <v>8</v>
      </c>
      <c r="B14" s="50">
        <v>0</v>
      </c>
      <c r="C14" s="50">
        <v>0</v>
      </c>
      <c r="D14" s="81" t="s">
        <v>59</v>
      </c>
      <c r="E14" s="50">
        <v>0</v>
      </c>
      <c r="F14" s="50">
        <v>0</v>
      </c>
    </row>
    <row r="15" spans="1:6" x14ac:dyDescent="0.25">
      <c r="A15" s="78" t="s">
        <v>9</v>
      </c>
      <c r="B15" s="50">
        <v>0</v>
      </c>
      <c r="C15" s="50">
        <v>0</v>
      </c>
      <c r="D15" s="81" t="s">
        <v>60</v>
      </c>
      <c r="E15" s="50">
        <v>0</v>
      </c>
      <c r="F15" s="50">
        <v>0</v>
      </c>
    </row>
    <row r="16" spans="1:6" x14ac:dyDescent="0.25">
      <c r="A16" s="78" t="s">
        <v>10</v>
      </c>
      <c r="B16" s="50">
        <v>0</v>
      </c>
      <c r="C16" s="50">
        <v>0</v>
      </c>
      <c r="D16" s="81" t="s">
        <v>61</v>
      </c>
      <c r="E16" s="50">
        <v>2057595.5</v>
      </c>
      <c r="F16" s="50">
        <v>4046334.16</v>
      </c>
    </row>
    <row r="17" spans="1:6" x14ac:dyDescent="0.25">
      <c r="A17" s="77" t="s">
        <v>11</v>
      </c>
      <c r="B17" s="50">
        <f>SUM(B18:B24)</f>
        <v>9563277.1999999993</v>
      </c>
      <c r="C17" s="50">
        <f>SUM(C18:C24)</f>
        <v>242881.63</v>
      </c>
      <c r="D17" s="81" t="s">
        <v>62</v>
      </c>
      <c r="E17" s="50">
        <v>0</v>
      </c>
      <c r="F17" s="50">
        <v>0</v>
      </c>
    </row>
    <row r="18" spans="1:6" x14ac:dyDescent="0.25">
      <c r="A18" s="78" t="s">
        <v>12</v>
      </c>
      <c r="B18" s="50">
        <v>0</v>
      </c>
      <c r="C18" s="50">
        <v>0</v>
      </c>
      <c r="D18" s="81" t="s">
        <v>63</v>
      </c>
      <c r="E18" s="50">
        <v>0</v>
      </c>
      <c r="F18" s="50">
        <v>0</v>
      </c>
    </row>
    <row r="19" spans="1:6" x14ac:dyDescent="0.25">
      <c r="A19" s="78" t="s">
        <v>13</v>
      </c>
      <c r="B19" s="50">
        <v>0</v>
      </c>
      <c r="C19" s="50">
        <v>0</v>
      </c>
      <c r="D19" s="80" t="s">
        <v>64</v>
      </c>
      <c r="E19" s="50">
        <f>SUM(E20:E22)</f>
        <v>-58467</v>
      </c>
      <c r="F19" s="50">
        <f>SUM(F20:F22)</f>
        <v>30113.25</v>
      </c>
    </row>
    <row r="20" spans="1:6" x14ac:dyDescent="0.25">
      <c r="A20" s="78" t="s">
        <v>14</v>
      </c>
      <c r="B20" s="50">
        <v>9563277.1999999993</v>
      </c>
      <c r="C20" s="50">
        <v>242881.63</v>
      </c>
      <c r="D20" s="81" t="s">
        <v>65</v>
      </c>
      <c r="E20" s="50">
        <v>0</v>
      </c>
      <c r="F20" s="50">
        <v>0</v>
      </c>
    </row>
    <row r="21" spans="1:6" x14ac:dyDescent="0.25">
      <c r="A21" s="78" t="s">
        <v>15</v>
      </c>
      <c r="B21" s="50">
        <v>0</v>
      </c>
      <c r="C21" s="50">
        <v>0</v>
      </c>
      <c r="D21" s="81" t="s">
        <v>66</v>
      </c>
      <c r="E21" s="50">
        <v>0</v>
      </c>
      <c r="F21" s="50">
        <v>0</v>
      </c>
    </row>
    <row r="22" spans="1:6" x14ac:dyDescent="0.25">
      <c r="A22" s="78" t="s">
        <v>16</v>
      </c>
      <c r="B22" s="50">
        <v>0</v>
      </c>
      <c r="C22" s="50">
        <v>0</v>
      </c>
      <c r="D22" s="81" t="s">
        <v>67</v>
      </c>
      <c r="E22" s="50">
        <v>-58467</v>
      </c>
      <c r="F22" s="50">
        <v>30113.25</v>
      </c>
    </row>
    <row r="23" spans="1:6" x14ac:dyDescent="0.25">
      <c r="A23" s="78" t="s">
        <v>17</v>
      </c>
      <c r="B23" s="50">
        <v>0</v>
      </c>
      <c r="C23" s="50">
        <v>0</v>
      </c>
      <c r="D23" s="80" t="s">
        <v>68</v>
      </c>
      <c r="E23" s="50">
        <f>E24+E25</f>
        <v>0</v>
      </c>
      <c r="F23" s="50">
        <f>F24+F25</f>
        <v>0</v>
      </c>
    </row>
    <row r="24" spans="1:6" x14ac:dyDescent="0.25">
      <c r="A24" s="78" t="s">
        <v>18</v>
      </c>
      <c r="B24" s="50">
        <v>0</v>
      </c>
      <c r="C24" s="50">
        <v>0</v>
      </c>
      <c r="D24" s="81" t="s">
        <v>69</v>
      </c>
      <c r="E24" s="50">
        <v>0</v>
      </c>
      <c r="F24" s="50">
        <v>0</v>
      </c>
    </row>
    <row r="25" spans="1:6" x14ac:dyDescent="0.25">
      <c r="A25" s="77" t="s">
        <v>19</v>
      </c>
      <c r="B25" s="50">
        <f>SUM(B26:B30)</f>
        <v>938599.77</v>
      </c>
      <c r="C25" s="50">
        <f>SUM(C26:C30)</f>
        <v>706062.21</v>
      </c>
      <c r="D25" s="81" t="s">
        <v>70</v>
      </c>
      <c r="E25" s="50">
        <v>0</v>
      </c>
      <c r="F25" s="50">
        <v>0</v>
      </c>
    </row>
    <row r="26" spans="1:6" x14ac:dyDescent="0.25">
      <c r="A26" s="78" t="s">
        <v>20</v>
      </c>
      <c r="B26" s="50">
        <v>938599.77</v>
      </c>
      <c r="C26" s="50">
        <v>706062.21</v>
      </c>
      <c r="D26" s="80" t="s">
        <v>71</v>
      </c>
      <c r="E26" s="50">
        <v>0</v>
      </c>
      <c r="F26" s="50">
        <v>0</v>
      </c>
    </row>
    <row r="27" spans="1:6" x14ac:dyDescent="0.25">
      <c r="A27" s="78" t="s">
        <v>21</v>
      </c>
      <c r="B27" s="50">
        <v>0</v>
      </c>
      <c r="C27" s="50">
        <v>0</v>
      </c>
      <c r="D27" s="80" t="s">
        <v>72</v>
      </c>
      <c r="E27" s="50">
        <f>SUM(E28:E30)</f>
        <v>0</v>
      </c>
      <c r="F27" s="50">
        <f>SUM(F28:F30)</f>
        <v>0</v>
      </c>
    </row>
    <row r="28" spans="1:6" x14ac:dyDescent="0.25">
      <c r="A28" s="78" t="s">
        <v>22</v>
      </c>
      <c r="B28" s="50">
        <v>0</v>
      </c>
      <c r="C28" s="50">
        <v>0</v>
      </c>
      <c r="D28" s="81" t="s">
        <v>73</v>
      </c>
      <c r="E28" s="50">
        <v>0</v>
      </c>
      <c r="F28" s="50">
        <v>0</v>
      </c>
    </row>
    <row r="29" spans="1:6" x14ac:dyDescent="0.25">
      <c r="A29" s="78" t="s">
        <v>23</v>
      </c>
      <c r="B29" s="50">
        <v>0</v>
      </c>
      <c r="C29" s="50">
        <v>0</v>
      </c>
      <c r="D29" s="81" t="s">
        <v>74</v>
      </c>
      <c r="E29" s="50">
        <v>0</v>
      </c>
      <c r="F29" s="50">
        <v>0</v>
      </c>
    </row>
    <row r="30" spans="1:6" x14ac:dyDescent="0.25">
      <c r="A30" s="78" t="s">
        <v>24</v>
      </c>
      <c r="B30" s="50">
        <v>0</v>
      </c>
      <c r="C30" s="50">
        <v>0</v>
      </c>
      <c r="D30" s="81" t="s">
        <v>75</v>
      </c>
      <c r="E30" s="50">
        <v>0</v>
      </c>
      <c r="F30" s="50">
        <v>0</v>
      </c>
    </row>
    <row r="31" spans="1:6" x14ac:dyDescent="0.25">
      <c r="A31" s="77" t="s">
        <v>25</v>
      </c>
      <c r="B31" s="50">
        <f>SUM(B32:B36)</f>
        <v>0</v>
      </c>
      <c r="C31" s="50">
        <f>SUM(C32:C36)</f>
        <v>0</v>
      </c>
      <c r="D31" s="80" t="s">
        <v>76</v>
      </c>
      <c r="E31" s="50">
        <f>SUM(E32:E37)</f>
        <v>0</v>
      </c>
      <c r="F31" s="50">
        <f>SUM(F32:F37)</f>
        <v>0</v>
      </c>
    </row>
    <row r="32" spans="1:6" x14ac:dyDescent="0.25">
      <c r="A32" s="78" t="s">
        <v>26</v>
      </c>
      <c r="B32" s="50">
        <v>0</v>
      </c>
      <c r="C32" s="50">
        <v>0</v>
      </c>
      <c r="D32" s="81" t="s">
        <v>77</v>
      </c>
      <c r="E32" s="50">
        <v>0</v>
      </c>
      <c r="F32" s="50">
        <v>0</v>
      </c>
    </row>
    <row r="33" spans="1:6" x14ac:dyDescent="0.25">
      <c r="A33" s="78" t="s">
        <v>27</v>
      </c>
      <c r="B33" s="50">
        <v>0</v>
      </c>
      <c r="C33" s="50">
        <v>0</v>
      </c>
      <c r="D33" s="81" t="s">
        <v>78</v>
      </c>
      <c r="E33" s="50">
        <v>0</v>
      </c>
      <c r="F33" s="50">
        <v>0</v>
      </c>
    </row>
    <row r="34" spans="1:6" x14ac:dyDescent="0.25">
      <c r="A34" s="78" t="s">
        <v>28</v>
      </c>
      <c r="B34" s="50">
        <v>0</v>
      </c>
      <c r="C34" s="50">
        <v>0</v>
      </c>
      <c r="D34" s="81" t="s">
        <v>79</v>
      </c>
      <c r="E34" s="50">
        <v>0</v>
      </c>
      <c r="F34" s="50">
        <v>0</v>
      </c>
    </row>
    <row r="35" spans="1:6" x14ac:dyDescent="0.25">
      <c r="A35" s="78" t="s">
        <v>29</v>
      </c>
      <c r="B35" s="50">
        <v>0</v>
      </c>
      <c r="C35" s="50">
        <v>0</v>
      </c>
      <c r="D35" s="81" t="s">
        <v>80</v>
      </c>
      <c r="E35" s="50">
        <v>0</v>
      </c>
      <c r="F35" s="50">
        <v>0</v>
      </c>
    </row>
    <row r="36" spans="1:6" x14ac:dyDescent="0.25">
      <c r="A36" s="78" t="s">
        <v>30</v>
      </c>
      <c r="B36" s="50">
        <v>0</v>
      </c>
      <c r="C36" s="50">
        <v>0</v>
      </c>
      <c r="D36" s="81" t="s">
        <v>81</v>
      </c>
      <c r="E36" s="50">
        <v>0</v>
      </c>
      <c r="F36" s="50">
        <v>0</v>
      </c>
    </row>
    <row r="37" spans="1:6" x14ac:dyDescent="0.25">
      <c r="A37" s="77" t="s">
        <v>31</v>
      </c>
      <c r="B37" s="50">
        <v>0</v>
      </c>
      <c r="C37" s="50">
        <v>0</v>
      </c>
      <c r="D37" s="81" t="s">
        <v>82</v>
      </c>
      <c r="E37" s="50">
        <v>0</v>
      </c>
      <c r="F37" s="50">
        <v>0</v>
      </c>
    </row>
    <row r="38" spans="1:6" x14ac:dyDescent="0.25">
      <c r="A38" s="77" t="s">
        <v>119</v>
      </c>
      <c r="B38" s="50">
        <f>SUM(B39:B40)</f>
        <v>0</v>
      </c>
      <c r="C38" s="50">
        <f>SUM(C39:C40)</f>
        <v>0</v>
      </c>
      <c r="D38" s="80" t="s">
        <v>83</v>
      </c>
      <c r="E38" s="50">
        <f>SUM(E39:E41)</f>
        <v>2256141.9</v>
      </c>
      <c r="F38" s="50">
        <f>SUM(F39:F41)</f>
        <v>0</v>
      </c>
    </row>
    <row r="39" spans="1:6" x14ac:dyDescent="0.25">
      <c r="A39" s="78" t="s">
        <v>32</v>
      </c>
      <c r="B39" s="50">
        <v>0</v>
      </c>
      <c r="C39" s="50">
        <v>0</v>
      </c>
      <c r="D39" s="81" t="s">
        <v>84</v>
      </c>
      <c r="E39" s="50">
        <v>0</v>
      </c>
      <c r="F39" s="50">
        <v>0</v>
      </c>
    </row>
    <row r="40" spans="1:6" x14ac:dyDescent="0.25">
      <c r="A40" s="78" t="s">
        <v>33</v>
      </c>
      <c r="B40" s="50">
        <v>0</v>
      </c>
      <c r="C40" s="50">
        <v>0</v>
      </c>
      <c r="D40" s="81" t="s">
        <v>85</v>
      </c>
      <c r="E40" s="50">
        <v>0</v>
      </c>
      <c r="F40" s="50">
        <v>0</v>
      </c>
    </row>
    <row r="41" spans="1:6" x14ac:dyDescent="0.25">
      <c r="A41" s="77" t="s">
        <v>34</v>
      </c>
      <c r="B41" s="50">
        <f>SUM(B42:B45)</f>
        <v>0</v>
      </c>
      <c r="C41" s="50">
        <f>SUM(C42:C45)</f>
        <v>0</v>
      </c>
      <c r="D41" s="81" t="s">
        <v>86</v>
      </c>
      <c r="E41" s="122">
        <v>2256141.9</v>
      </c>
      <c r="F41" s="50">
        <v>0</v>
      </c>
    </row>
    <row r="42" spans="1:6" x14ac:dyDescent="0.25">
      <c r="A42" s="78" t="s">
        <v>35</v>
      </c>
      <c r="B42" s="122">
        <v>0</v>
      </c>
      <c r="C42" s="122">
        <v>0</v>
      </c>
      <c r="D42" s="80" t="s">
        <v>87</v>
      </c>
      <c r="E42" s="50">
        <f>SUM(E43:E45)</f>
        <v>0</v>
      </c>
      <c r="F42" s="50">
        <f>SUM(F43:F45)</f>
        <v>0</v>
      </c>
    </row>
    <row r="43" spans="1:6" x14ac:dyDescent="0.25">
      <c r="A43" s="78" t="s">
        <v>36</v>
      </c>
      <c r="B43" s="122">
        <v>0</v>
      </c>
      <c r="C43" s="122">
        <v>0</v>
      </c>
      <c r="D43" s="81" t="s">
        <v>88</v>
      </c>
      <c r="E43" s="50">
        <v>0</v>
      </c>
      <c r="F43" s="50">
        <v>0</v>
      </c>
    </row>
    <row r="44" spans="1:6" x14ac:dyDescent="0.25">
      <c r="A44" s="78" t="s">
        <v>37</v>
      </c>
      <c r="B44" s="122">
        <v>0</v>
      </c>
      <c r="C44" s="122">
        <v>0</v>
      </c>
      <c r="D44" s="81" t="s">
        <v>89</v>
      </c>
      <c r="E44" s="50">
        <v>0</v>
      </c>
      <c r="F44" s="50">
        <v>0</v>
      </c>
    </row>
    <row r="45" spans="1:6" x14ac:dyDescent="0.25">
      <c r="A45" s="78" t="s">
        <v>38</v>
      </c>
      <c r="B45" s="122">
        <v>0</v>
      </c>
      <c r="C45" s="122">
        <v>0</v>
      </c>
      <c r="D45" s="81" t="s">
        <v>90</v>
      </c>
      <c r="E45" s="50">
        <v>0</v>
      </c>
      <c r="F45" s="50">
        <v>0</v>
      </c>
    </row>
    <row r="46" spans="1:6" x14ac:dyDescent="0.25">
      <c r="A46" s="46"/>
      <c r="B46" s="46"/>
      <c r="C46" s="46"/>
      <c r="D46" s="46"/>
      <c r="E46" s="46"/>
      <c r="F46" s="46"/>
    </row>
    <row r="47" spans="1:6" x14ac:dyDescent="0.25">
      <c r="A47" s="47" t="s">
        <v>39</v>
      </c>
      <c r="B47" s="51">
        <f>B9+B17+B25+B31+B38+B41</f>
        <v>18459172.469999999</v>
      </c>
      <c r="C47" s="51">
        <f>C9+C17+C25+C31+C38+C41</f>
        <v>5657652.8599999994</v>
      </c>
      <c r="D47" s="79" t="s">
        <v>91</v>
      </c>
      <c r="E47" s="51">
        <f>E9+E19+E23+E26+E27+E31+E38+E42</f>
        <v>4214702.7699999996</v>
      </c>
      <c r="F47" s="51">
        <f>F9+F19+F23+F26+F27+F31+F38+F42</f>
        <v>4043970.42</v>
      </c>
    </row>
    <row r="48" spans="1:6" x14ac:dyDescent="0.25">
      <c r="A48" s="46"/>
      <c r="B48" s="46"/>
      <c r="C48" s="46"/>
      <c r="D48" s="46"/>
      <c r="E48" s="46"/>
      <c r="F48" s="46"/>
    </row>
    <row r="49" spans="1:6" x14ac:dyDescent="0.25">
      <c r="A49" s="31" t="s">
        <v>40</v>
      </c>
      <c r="B49" s="46"/>
      <c r="C49" s="46"/>
      <c r="D49" s="79" t="s">
        <v>92</v>
      </c>
      <c r="E49" s="46"/>
      <c r="F49" s="46"/>
    </row>
    <row r="50" spans="1:6" x14ac:dyDescent="0.25">
      <c r="A50" s="77" t="s">
        <v>41</v>
      </c>
      <c r="B50" s="50">
        <v>0</v>
      </c>
      <c r="C50" s="50">
        <v>0</v>
      </c>
      <c r="D50" s="80" t="s">
        <v>93</v>
      </c>
      <c r="E50" s="50">
        <v>0</v>
      </c>
      <c r="F50" s="50">
        <v>0</v>
      </c>
    </row>
    <row r="51" spans="1:6" x14ac:dyDescent="0.25">
      <c r="A51" s="77" t="s">
        <v>42</v>
      </c>
      <c r="B51" s="50">
        <v>0</v>
      </c>
      <c r="C51" s="50">
        <v>0</v>
      </c>
      <c r="D51" s="80" t="s">
        <v>94</v>
      </c>
      <c r="E51" s="50">
        <v>0</v>
      </c>
      <c r="F51" s="50">
        <v>0</v>
      </c>
    </row>
    <row r="52" spans="1:6" x14ac:dyDescent="0.25">
      <c r="A52" s="77" t="s">
        <v>43</v>
      </c>
      <c r="B52" s="50">
        <v>14459914.49</v>
      </c>
      <c r="C52" s="50">
        <v>14459914.49</v>
      </c>
      <c r="D52" s="80" t="s">
        <v>95</v>
      </c>
      <c r="E52" s="50">
        <v>0</v>
      </c>
      <c r="F52" s="50">
        <v>0</v>
      </c>
    </row>
    <row r="53" spans="1:6" x14ac:dyDescent="0.25">
      <c r="A53" s="77" t="s">
        <v>44</v>
      </c>
      <c r="B53" s="50">
        <v>69020277.709999993</v>
      </c>
      <c r="C53" s="50">
        <v>68948819.430000007</v>
      </c>
      <c r="D53" s="80" t="s">
        <v>96</v>
      </c>
      <c r="E53" s="50">
        <v>0</v>
      </c>
      <c r="F53" s="50">
        <v>0</v>
      </c>
    </row>
    <row r="54" spans="1:6" x14ac:dyDescent="0.25">
      <c r="A54" s="77" t="s">
        <v>45</v>
      </c>
      <c r="B54" s="50">
        <v>340542.64</v>
      </c>
      <c r="C54" s="50">
        <v>340542.64</v>
      </c>
      <c r="D54" s="80" t="s">
        <v>97</v>
      </c>
      <c r="E54" s="50">
        <v>0</v>
      </c>
      <c r="F54" s="50">
        <v>0</v>
      </c>
    </row>
    <row r="55" spans="1:6" x14ac:dyDescent="0.25">
      <c r="A55" s="77" t="s">
        <v>46</v>
      </c>
      <c r="B55" s="50">
        <v>-54774277.590000004</v>
      </c>
      <c r="C55" s="50">
        <v>-53813580.329999998</v>
      </c>
      <c r="D55" s="30" t="s">
        <v>98</v>
      </c>
      <c r="E55" s="50">
        <v>0</v>
      </c>
      <c r="F55" s="50">
        <v>0</v>
      </c>
    </row>
    <row r="56" spans="1:6" x14ac:dyDescent="0.25">
      <c r="A56" s="77" t="s">
        <v>47</v>
      </c>
      <c r="B56" s="50">
        <v>0</v>
      </c>
      <c r="C56" s="50">
        <v>0</v>
      </c>
      <c r="D56" s="46"/>
      <c r="E56" s="46"/>
      <c r="F56" s="46"/>
    </row>
    <row r="57" spans="1:6" x14ac:dyDescent="0.25">
      <c r="A57" s="77" t="s">
        <v>48</v>
      </c>
      <c r="B57" s="50">
        <v>0</v>
      </c>
      <c r="C57" s="50">
        <v>0</v>
      </c>
      <c r="D57" s="79" t="s">
        <v>99</v>
      </c>
      <c r="E57" s="51">
        <f>SUM(E50:E55)</f>
        <v>0</v>
      </c>
      <c r="F57" s="51">
        <f>SUM(F50:F55)</f>
        <v>0</v>
      </c>
    </row>
    <row r="58" spans="1:6" x14ac:dyDescent="0.25">
      <c r="A58" s="77" t="s">
        <v>49</v>
      </c>
      <c r="B58" s="50">
        <v>0</v>
      </c>
      <c r="C58" s="50">
        <v>0</v>
      </c>
      <c r="D58" s="46"/>
      <c r="E58" s="46"/>
      <c r="F58" s="46"/>
    </row>
    <row r="59" spans="1:6" x14ac:dyDescent="0.25">
      <c r="A59" s="46"/>
      <c r="B59" s="46"/>
      <c r="C59" s="46"/>
      <c r="D59" s="79" t="s">
        <v>100</v>
      </c>
      <c r="E59" s="51">
        <f>E47+E57</f>
        <v>4214702.7699999996</v>
      </c>
      <c r="F59" s="51">
        <f>F47+F57</f>
        <v>4043970.42</v>
      </c>
    </row>
    <row r="60" spans="1:6" x14ac:dyDescent="0.25">
      <c r="A60" s="47" t="s">
        <v>50</v>
      </c>
      <c r="B60" s="51">
        <f>SUM(B50:B58)</f>
        <v>29046457.249999985</v>
      </c>
      <c r="C60" s="51">
        <f>SUM(C50:C58)</f>
        <v>29935696.230000004</v>
      </c>
      <c r="D60" s="46"/>
      <c r="E60" s="46"/>
      <c r="F60" s="46"/>
    </row>
    <row r="61" spans="1:6" x14ac:dyDescent="0.25">
      <c r="A61" s="46"/>
      <c r="B61" s="46"/>
      <c r="C61" s="46"/>
      <c r="D61" s="32" t="s">
        <v>101</v>
      </c>
      <c r="E61" s="46"/>
      <c r="F61" s="46"/>
    </row>
    <row r="62" spans="1:6" x14ac:dyDescent="0.25">
      <c r="A62" s="47" t="s">
        <v>51</v>
      </c>
      <c r="B62" s="51">
        <f>SUM(B47+B60)</f>
        <v>47505629.719999984</v>
      </c>
      <c r="C62" s="51">
        <f>SUM(C47+C60)</f>
        <v>35593349.090000004</v>
      </c>
      <c r="D62" s="46"/>
      <c r="E62" s="46"/>
      <c r="F62" s="46"/>
    </row>
    <row r="63" spans="1:6" x14ac:dyDescent="0.25">
      <c r="A63" s="46"/>
      <c r="B63" s="46"/>
      <c r="C63" s="46"/>
      <c r="D63" s="82" t="s">
        <v>102</v>
      </c>
      <c r="E63" s="122">
        <f>SUM(E64:E66)</f>
        <v>19972929.789999999</v>
      </c>
      <c r="F63" s="50">
        <f>SUM(F64:F66)</f>
        <v>19972929.789999999</v>
      </c>
    </row>
    <row r="64" spans="1:6" x14ac:dyDescent="0.25">
      <c r="A64" s="46"/>
      <c r="B64" s="46"/>
      <c r="C64" s="46"/>
      <c r="D64" s="80" t="s">
        <v>103</v>
      </c>
      <c r="E64" s="122">
        <v>19972929.789999999</v>
      </c>
      <c r="F64" s="122">
        <v>19972929.789999999</v>
      </c>
    </row>
    <row r="65" spans="1:6" x14ac:dyDescent="0.25">
      <c r="A65" s="46"/>
      <c r="B65" s="46"/>
      <c r="C65" s="46"/>
      <c r="D65" s="30" t="s">
        <v>104</v>
      </c>
      <c r="E65" s="50">
        <v>0</v>
      </c>
      <c r="F65" s="50">
        <v>0</v>
      </c>
    </row>
    <row r="66" spans="1:6" x14ac:dyDescent="0.25">
      <c r="A66" s="46"/>
      <c r="B66" s="46"/>
      <c r="C66" s="46"/>
      <c r="D66" s="80" t="s">
        <v>105</v>
      </c>
      <c r="E66" s="50">
        <v>0</v>
      </c>
      <c r="F66" s="50">
        <v>0</v>
      </c>
    </row>
    <row r="67" spans="1:6" x14ac:dyDescent="0.25">
      <c r="A67" s="46"/>
      <c r="B67" s="46"/>
      <c r="C67" s="46"/>
      <c r="D67" s="46"/>
      <c r="E67" s="46"/>
      <c r="F67" s="46"/>
    </row>
    <row r="68" spans="1:6" x14ac:dyDescent="0.25">
      <c r="A68" s="46"/>
      <c r="B68" s="46"/>
      <c r="C68" s="46"/>
      <c r="D68" s="82" t="s">
        <v>106</v>
      </c>
      <c r="E68" s="50">
        <f>SUM(E69:E73)</f>
        <v>23317997.160000004</v>
      </c>
      <c r="F68" s="50">
        <f>SUM(F69:F73)</f>
        <v>11576448.880000006</v>
      </c>
    </row>
    <row r="69" spans="1:6" x14ac:dyDescent="0.25">
      <c r="A69" s="4"/>
      <c r="B69" s="46"/>
      <c r="C69" s="46"/>
      <c r="D69" s="80" t="s">
        <v>107</v>
      </c>
      <c r="E69" s="50">
        <v>11753429.190000001</v>
      </c>
      <c r="F69" s="50">
        <v>4499107.0100000054</v>
      </c>
    </row>
    <row r="70" spans="1:6" x14ac:dyDescent="0.25">
      <c r="A70" s="4"/>
      <c r="B70" s="46"/>
      <c r="C70" s="46"/>
      <c r="D70" s="80" t="s">
        <v>108</v>
      </c>
      <c r="E70" s="50">
        <v>11564567.970000001</v>
      </c>
      <c r="F70" s="50">
        <v>7077341.8700000001</v>
      </c>
    </row>
    <row r="71" spans="1:6" x14ac:dyDescent="0.25">
      <c r="A71" s="4"/>
      <c r="B71" s="46"/>
      <c r="C71" s="46"/>
      <c r="D71" s="80" t="s">
        <v>109</v>
      </c>
      <c r="E71" s="50">
        <v>0</v>
      </c>
      <c r="F71" s="50">
        <v>0</v>
      </c>
    </row>
    <row r="72" spans="1:6" x14ac:dyDescent="0.25">
      <c r="A72" s="4"/>
      <c r="B72" s="46"/>
      <c r="C72" s="46"/>
      <c r="D72" s="80" t="s">
        <v>110</v>
      </c>
      <c r="E72" s="50">
        <v>0</v>
      </c>
      <c r="F72" s="50">
        <v>0</v>
      </c>
    </row>
    <row r="73" spans="1:6" x14ac:dyDescent="0.25">
      <c r="A73" s="4"/>
      <c r="B73" s="46"/>
      <c r="C73" s="46"/>
      <c r="D73" s="80" t="s">
        <v>111</v>
      </c>
      <c r="E73" s="50">
        <v>0</v>
      </c>
      <c r="F73" s="50">
        <v>0</v>
      </c>
    </row>
    <row r="74" spans="1:6" x14ac:dyDescent="0.25">
      <c r="A74" s="4"/>
      <c r="B74" s="46"/>
      <c r="C74" s="46"/>
      <c r="D74" s="46"/>
      <c r="E74" s="46"/>
      <c r="F74" s="46"/>
    </row>
    <row r="75" spans="1:6" x14ac:dyDescent="0.25">
      <c r="A75" s="4"/>
      <c r="B75" s="46"/>
      <c r="C75" s="46"/>
      <c r="D75" s="82" t="s">
        <v>112</v>
      </c>
      <c r="E75" s="50">
        <f>E76+E77</f>
        <v>0</v>
      </c>
      <c r="F75" s="50">
        <f>F76+F77</f>
        <v>0</v>
      </c>
    </row>
    <row r="76" spans="1:6" x14ac:dyDescent="0.25">
      <c r="A76" s="4"/>
      <c r="B76" s="46"/>
      <c r="C76" s="46"/>
      <c r="D76" s="80" t="s">
        <v>113</v>
      </c>
      <c r="E76" s="50">
        <v>0</v>
      </c>
      <c r="F76" s="50">
        <v>0</v>
      </c>
    </row>
    <row r="77" spans="1:6" x14ac:dyDescent="0.25">
      <c r="A77" s="4"/>
      <c r="B77" s="46"/>
      <c r="C77" s="46"/>
      <c r="D77" s="80" t="s">
        <v>114</v>
      </c>
      <c r="E77" s="50">
        <v>0</v>
      </c>
      <c r="F77" s="50">
        <v>0</v>
      </c>
    </row>
    <row r="78" spans="1:6" x14ac:dyDescent="0.25">
      <c r="A78" s="4"/>
      <c r="B78" s="46"/>
      <c r="C78" s="46"/>
      <c r="D78" s="46"/>
      <c r="E78" s="46"/>
      <c r="F78" s="46"/>
    </row>
    <row r="79" spans="1:6" x14ac:dyDescent="0.25">
      <c r="A79" s="4"/>
      <c r="B79" s="46"/>
      <c r="C79" s="46"/>
      <c r="D79" s="79" t="s">
        <v>115</v>
      </c>
      <c r="E79" s="51">
        <f>E63+E68+E75</f>
        <v>43290926.950000003</v>
      </c>
      <c r="F79" s="51">
        <f>F63+F68+F75</f>
        <v>31549378.670000006</v>
      </c>
    </row>
    <row r="80" spans="1:6" x14ac:dyDescent="0.25">
      <c r="A80" s="4"/>
      <c r="B80" s="46"/>
      <c r="C80" s="46"/>
      <c r="D80" s="46"/>
      <c r="E80" s="46"/>
      <c r="F80" s="46"/>
    </row>
    <row r="81" spans="1:6" x14ac:dyDescent="0.25">
      <c r="A81" s="4"/>
      <c r="B81" s="46"/>
      <c r="C81" s="46"/>
      <c r="D81" s="79" t="s">
        <v>116</v>
      </c>
      <c r="E81" s="51">
        <f>E59+E79</f>
        <v>47505629.719999999</v>
      </c>
      <c r="F81" s="51">
        <f>F59+F79</f>
        <v>35593349.090000004</v>
      </c>
    </row>
    <row r="82" spans="1:6" x14ac:dyDescent="0.25">
      <c r="A82" s="5"/>
      <c r="B82" s="49"/>
      <c r="C82" s="49"/>
      <c r="D82" s="49"/>
      <c r="E82" s="49"/>
      <c r="F82" s="49"/>
    </row>
    <row r="83" spans="1:6" ht="14.25" hidden="1" x14ac:dyDescent="0.45"/>
    <row r="84" spans="1:6" ht="14.25" hidden="1" x14ac:dyDescent="0.45"/>
    <row r="85" spans="1:6" ht="14.25" hidden="1" x14ac:dyDescent="0.45"/>
    <row r="86" spans="1:6" ht="14.25" hidden="1" x14ac:dyDescent="0.45"/>
    <row r="87" spans="1:6" ht="14.25" hidden="1" x14ac:dyDescent="0.45"/>
    <row r="88" spans="1:6" ht="14.25" hidden="1" x14ac:dyDescent="0.45"/>
    <row r="89" spans="1:6" ht="14.25" hidden="1" x14ac:dyDescent="0.45"/>
    <row r="90" spans="1:6" ht="14.25" hidden="1" x14ac:dyDescent="0.45"/>
    <row r="91" spans="1:6" ht="14.25" hidden="1" x14ac:dyDescent="0.45"/>
    <row r="92" spans="1:6" ht="14.25" hidden="1" x14ac:dyDescent="0.45"/>
    <row r="93" spans="1:6" ht="14.25" hidden="1" x14ac:dyDescent="0.45"/>
    <row r="94" spans="1:6" ht="14.25" hidden="1" x14ac:dyDescent="0.45"/>
    <row r="95" spans="1:6" ht="14.25" hidden="1" x14ac:dyDescent="0.45"/>
    <row r="96" spans="1:6" ht="14.25" hidden="1" x14ac:dyDescent="0.45"/>
    <row r="97" ht="14.25" hidden="1" x14ac:dyDescent="0.45"/>
    <row r="98" ht="14.25" hidden="1" x14ac:dyDescent="0.45"/>
    <row r="99" ht="14.25" hidden="1" x14ac:dyDescent="0.45"/>
    <row r="100" ht="14.25" hidden="1" x14ac:dyDescent="0.45"/>
    <row r="101" ht="14.25" hidden="1" x14ac:dyDescent="0.45"/>
    <row r="102" ht="14.25" hidden="1" x14ac:dyDescent="0.45"/>
    <row r="103" ht="14.25" hidden="1" x14ac:dyDescent="0.45"/>
    <row r="104" ht="14.25" hidden="1" x14ac:dyDescent="0.45"/>
    <row r="105" ht="14.25" hidden="1" x14ac:dyDescent="0.45"/>
    <row r="106" ht="14.25" hidden="1" x14ac:dyDescent="0.45"/>
    <row r="107" ht="14.25" hidden="1" x14ac:dyDescent="0.45"/>
    <row r="108" ht="14.25" hidden="1" x14ac:dyDescent="0.45"/>
    <row r="109" ht="14.25" hidden="1" x14ac:dyDescent="0.45"/>
    <row r="110" ht="14.25" hidden="1" x14ac:dyDescent="0.45"/>
    <row r="111" ht="14.25" hidden="1" x14ac:dyDescent="0.45"/>
    <row r="112" ht="14.25" hidden="1" x14ac:dyDescent="0.45"/>
    <row r="113" ht="14.25" hidden="1" x14ac:dyDescent="0.45"/>
    <row r="114" ht="14.25" hidden="1" x14ac:dyDescent="0.45"/>
    <row r="115" ht="14.25" hidden="1" x14ac:dyDescent="0.45"/>
    <row r="116" ht="14.25" hidden="1" x14ac:dyDescent="0.45"/>
    <row r="117" ht="14.25" hidden="1" x14ac:dyDescent="0.45"/>
    <row r="118" ht="14.25" hidden="1" x14ac:dyDescent="0.45"/>
    <row r="119" ht="14.25" hidden="1" x14ac:dyDescent="0.45"/>
    <row r="120" ht="14.25" hidden="1" x14ac:dyDescent="0.45"/>
    <row r="121" ht="14.25" hidden="1" x14ac:dyDescent="0.45"/>
    <row r="122" ht="14.25" hidden="1" x14ac:dyDescent="0.45"/>
    <row r="123" ht="14.25" hidden="1" x14ac:dyDescent="0.45"/>
    <row r="124" ht="14.25" hidden="1" x14ac:dyDescent="0.45"/>
    <row r="125" ht="14.25" hidden="1" x14ac:dyDescent="0.45"/>
    <row r="126" ht="14.25" hidden="1" x14ac:dyDescent="0.45"/>
    <row r="127" ht="14.25" hidden="1" x14ac:dyDescent="0.45"/>
    <row r="128" ht="14.25" hidden="1" x14ac:dyDescent="0.45"/>
    <row r="129" ht="14.25" hidden="1" x14ac:dyDescent="0.45"/>
    <row r="130" ht="14.25" hidden="1" x14ac:dyDescent="0.45"/>
    <row r="131" ht="14.25" hidden="1" x14ac:dyDescent="0.45"/>
    <row r="132" ht="14.25" hidden="1" x14ac:dyDescent="0.45"/>
    <row r="133" ht="14.25" hidden="1" x14ac:dyDescent="0.45"/>
    <row r="134" ht="14.25" hidden="1" x14ac:dyDescent="0.45"/>
    <row r="135" ht="14.25" hidden="1" x14ac:dyDescent="0.45"/>
    <row r="136" ht="14.25" hidden="1" x14ac:dyDescent="0.45"/>
    <row r="137" ht="14.25" hidden="1" x14ac:dyDescent="0.45"/>
    <row r="138" ht="14.25" hidden="1" x14ac:dyDescent="0.45"/>
    <row r="139" ht="14.25" hidden="1" x14ac:dyDescent="0.45"/>
    <row r="140" ht="14.25" hidden="1" x14ac:dyDescent="0.45"/>
    <row r="141" ht="14.25" hidden="1" x14ac:dyDescent="0.45"/>
    <row r="142" ht="14.25" hidden="1" x14ac:dyDescent="0.45"/>
    <row r="143" ht="14.25" hidden="1" x14ac:dyDescent="0.45"/>
    <row r="144" ht="14.25" hidden="1" x14ac:dyDescent="0.45"/>
    <row r="145" ht="14.25" hidden="1" x14ac:dyDescent="0.45"/>
    <row r="146" ht="14.25" hidden="1" x14ac:dyDescent="0.45"/>
    <row r="147" ht="14.25" hidden="1" x14ac:dyDescent="0.45"/>
    <row r="148" ht="14.25" hidden="1" x14ac:dyDescent="0.45"/>
    <row r="149" ht="14.25" hidden="1" x14ac:dyDescent="0.45"/>
    <row r="150" ht="14.25" hidden="1" x14ac:dyDescent="0.45"/>
    <row r="151" ht="14.25" hidden="1" x14ac:dyDescent="0.45"/>
    <row r="152" ht="14.25" hidden="1" x14ac:dyDescent="0.45"/>
    <row r="153" ht="14.25" hidden="1" x14ac:dyDescent="0.45"/>
    <row r="154" ht="14.25" hidden="1" x14ac:dyDescent="0.45"/>
    <row r="155" ht="14.25" hidden="1" x14ac:dyDescent="0.45"/>
    <row r="156" ht="14.25" hidden="1" x14ac:dyDescent="0.45"/>
    <row r="157" ht="14.25" hidden="1" x14ac:dyDescent="0.45"/>
    <row r="158" ht="14.25" hidden="1" x14ac:dyDescent="0.45"/>
    <row r="159" ht="14.25" hidden="1" x14ac:dyDescent="0.45"/>
    <row r="160" ht="14.25" hidden="1" x14ac:dyDescent="0.45"/>
    <row r="161" ht="14.25" hidden="1" x14ac:dyDescent="0.45"/>
    <row r="162" ht="14.25" hidden="1" x14ac:dyDescent="0.45"/>
    <row r="163" ht="14.25" hidden="1" x14ac:dyDescent="0.45"/>
    <row r="164" ht="14.25" hidden="1" x14ac:dyDescent="0.45"/>
    <row r="165" ht="14.25" hidden="1" x14ac:dyDescent="0.45"/>
    <row r="166" ht="14.25" hidden="1" x14ac:dyDescent="0.45"/>
    <row r="167" ht="14.25" hidden="1" x14ac:dyDescent="0.45"/>
    <row r="168" ht="14.25" hidden="1" x14ac:dyDescent="0.45"/>
    <row r="169" ht="14.25" hidden="1" x14ac:dyDescent="0.45"/>
    <row r="170" ht="14.25" hidden="1" x14ac:dyDescent="0.45"/>
    <row r="171" ht="14.25" hidden="1" x14ac:dyDescent="0.45"/>
    <row r="172" ht="14.25" hidden="1" x14ac:dyDescent="0.45"/>
    <row r="173" ht="14.25" hidden="1" x14ac:dyDescent="0.45"/>
    <row r="174" ht="14.25" hidden="1" x14ac:dyDescent="0.45"/>
    <row r="175" ht="14.25" hidden="1" x14ac:dyDescent="0.45"/>
    <row r="176" ht="14.25" hidden="1" x14ac:dyDescent="0.45"/>
    <row r="177" ht="14.25" hidden="1" x14ac:dyDescent="0.45"/>
    <row r="178" ht="14.25" hidden="1" x14ac:dyDescent="0.45"/>
    <row r="179" ht="14.25" hidden="1" x14ac:dyDescent="0.45"/>
    <row r="180" ht="14.25" hidden="1" x14ac:dyDescent="0.45"/>
    <row r="181" ht="14.25" hidden="1" x14ac:dyDescent="0.45"/>
    <row r="182" ht="14.25" hidden="1" x14ac:dyDescent="0.45"/>
    <row r="183" ht="14.25" hidden="1" x14ac:dyDescent="0.45"/>
    <row r="184" ht="14.25" hidden="1" x14ac:dyDescent="0.45"/>
    <row r="185" ht="14.25" hidden="1" x14ac:dyDescent="0.45"/>
    <row r="186" ht="14.25" hidden="1" x14ac:dyDescent="0.45"/>
    <row r="187" ht="14.25" hidden="1" x14ac:dyDescent="0.45"/>
    <row r="188" ht="14.25" hidden="1" x14ac:dyDescent="0.45"/>
    <row r="189" ht="14.25" hidden="1" x14ac:dyDescent="0.45"/>
    <row r="190" ht="14.25" hidden="1" x14ac:dyDescent="0.45"/>
    <row r="191" ht="14.25" hidden="1" x14ac:dyDescent="0.45"/>
    <row r="192" ht="14.25" hidden="1" x14ac:dyDescent="0.45"/>
    <row r="193" ht="14.25" hidden="1" x14ac:dyDescent="0.45"/>
    <row r="194" ht="14.25" hidden="1" x14ac:dyDescent="0.45"/>
    <row r="195" ht="14.25" hidden="1" x14ac:dyDescent="0.45"/>
    <row r="196" ht="14.25" hidden="1" x14ac:dyDescent="0.45"/>
    <row r="197" ht="14.25" hidden="1" x14ac:dyDescent="0.45"/>
    <row r="198" ht="14.25" hidden="1" x14ac:dyDescent="0.45"/>
    <row r="199" ht="14.25" hidden="1" x14ac:dyDescent="0.45"/>
    <row r="200" ht="14.25" hidden="1" x14ac:dyDescent="0.45"/>
    <row r="201" ht="14.25" hidden="1" x14ac:dyDescent="0.45"/>
    <row r="202" ht="14.25" hidden="1" x14ac:dyDescent="0.45"/>
    <row r="203" ht="14.25" hidden="1" x14ac:dyDescent="0.45"/>
    <row r="204" ht="14.25" hidden="1" x14ac:dyDescent="0.45"/>
    <row r="205" ht="14.25" hidden="1" x14ac:dyDescent="0.45"/>
    <row r="206" ht="14.25" hidden="1" x14ac:dyDescent="0.45"/>
    <row r="207" ht="14.25" hidden="1" x14ac:dyDescent="0.45"/>
    <row r="208" ht="14.25" hidden="1" x14ac:dyDescent="0.45"/>
    <row r="209" ht="14.25" hidden="1" x14ac:dyDescent="0.45"/>
    <row r="210" ht="14.25" hidden="1" x14ac:dyDescent="0.45"/>
    <row r="211" ht="14.25" hidden="1" x14ac:dyDescent="0.45"/>
    <row r="212" ht="14.25" hidden="1" x14ac:dyDescent="0.45"/>
    <row r="213" ht="14.25" hidden="1" x14ac:dyDescent="0.45"/>
    <row r="214" ht="14.25" hidden="1" x14ac:dyDescent="0.45"/>
    <row r="215" ht="14.25" hidden="1" x14ac:dyDescent="0.45"/>
    <row r="216" ht="14.25" hidden="1" x14ac:dyDescent="0.45"/>
    <row r="217" ht="14.25" hidden="1" x14ac:dyDescent="0.45"/>
    <row r="218" ht="14.25" hidden="1" x14ac:dyDescent="0.45"/>
    <row r="219" ht="14.25" hidden="1" x14ac:dyDescent="0.45"/>
    <row r="220" ht="14.25" hidden="1" x14ac:dyDescent="0.45"/>
    <row r="221" ht="14.25" hidden="1" x14ac:dyDescent="0.45"/>
    <row r="222" ht="14.25" hidden="1" x14ac:dyDescent="0.45"/>
    <row r="223" ht="14.25" hidden="1" x14ac:dyDescent="0.45"/>
    <row r="224" ht="14.25" hidden="1" x14ac:dyDescent="0.45"/>
    <row r="225" ht="14.25" hidden="1" x14ac:dyDescent="0.45"/>
    <row r="226" ht="14.25" hidden="1" x14ac:dyDescent="0.45"/>
    <row r="227" ht="14.25" hidden="1" x14ac:dyDescent="0.45"/>
    <row r="228" ht="14.25" hidden="1" x14ac:dyDescent="0.45"/>
    <row r="229" ht="14.25" hidden="1" x14ac:dyDescent="0.45"/>
    <row r="230" ht="14.25" hidden="1" x14ac:dyDescent="0.45"/>
    <row r="231" ht="14.25" hidden="1" x14ac:dyDescent="0.45"/>
    <row r="232" ht="14.25" hidden="1" x14ac:dyDescent="0.45"/>
    <row r="233" ht="14.25" hidden="1" x14ac:dyDescent="0.45"/>
    <row r="234" ht="14.25" hidden="1" x14ac:dyDescent="0.45"/>
    <row r="235" ht="14.25" hidden="1" x14ac:dyDescent="0.45"/>
    <row r="236" ht="14.25" hidden="1" x14ac:dyDescent="0.45"/>
    <row r="237" ht="14.25" hidden="1" x14ac:dyDescent="0.45"/>
    <row r="238" ht="14.25" hidden="1" x14ac:dyDescent="0.45"/>
    <row r="239" ht="14.25" hidden="1" x14ac:dyDescent="0.45"/>
    <row r="240" ht="14.25" hidden="1" x14ac:dyDescent="0.45"/>
    <row r="241" ht="14.25" hidden="1" x14ac:dyDescent="0.45"/>
    <row r="242" ht="14.25" hidden="1" x14ac:dyDescent="0.45"/>
    <row r="243" ht="14.25" hidden="1" x14ac:dyDescent="0.45"/>
    <row r="244" ht="14.25" hidden="1" x14ac:dyDescent="0.45"/>
    <row r="245" ht="14.25" hidden="1" x14ac:dyDescent="0.45"/>
    <row r="246" ht="14.25" hidden="1" x14ac:dyDescent="0.45"/>
    <row r="247" ht="14.25" hidden="1" x14ac:dyDescent="0.45"/>
    <row r="248" ht="14.25" hidden="1" x14ac:dyDescent="0.45"/>
    <row r="249" ht="14.25" hidden="1" x14ac:dyDescent="0.45"/>
    <row r="250" ht="14.25" hidden="1" x14ac:dyDescent="0.45"/>
    <row r="251" ht="14.25" hidden="1" x14ac:dyDescent="0.45"/>
    <row r="252" ht="14.25" hidden="1" x14ac:dyDescent="0.45"/>
    <row r="253" ht="14.25" hidden="1" x14ac:dyDescent="0.45"/>
    <row r="254" ht="14.25" hidden="1" x14ac:dyDescent="0.45"/>
    <row r="255" ht="14.25" hidden="1" x14ac:dyDescent="0.45"/>
    <row r="256" ht="14.25" hidden="1" x14ac:dyDescent="0.45"/>
    <row r="257" ht="14.25" hidden="1" x14ac:dyDescent="0.45"/>
    <row r="258" ht="14.25" hidden="1" x14ac:dyDescent="0.45"/>
    <row r="259" ht="14.25" hidden="1" x14ac:dyDescent="0.45"/>
    <row r="260" ht="14.25" hidden="1" x14ac:dyDescent="0.45"/>
    <row r="261" ht="14.25" hidden="1" x14ac:dyDescent="0.45"/>
    <row r="262" ht="14.25" hidden="1" x14ac:dyDescent="0.45"/>
    <row r="263" ht="14.25" hidden="1" x14ac:dyDescent="0.45"/>
    <row r="264" ht="14.25" hidden="1" x14ac:dyDescent="0.45"/>
    <row r="265" ht="14.25" hidden="1" x14ac:dyDescent="0.45"/>
    <row r="266" ht="14.25" hidden="1" x14ac:dyDescent="0.45"/>
    <row r="267" ht="14.25" hidden="1" x14ac:dyDescent="0.45"/>
    <row r="268" ht="14.25" hidden="1" x14ac:dyDescent="0.45"/>
    <row r="269" ht="14.25" hidden="1" x14ac:dyDescent="0.45"/>
    <row r="270" ht="14.25" hidden="1" x14ac:dyDescent="0.45"/>
    <row r="271" ht="14.25" hidden="1" x14ac:dyDescent="0.45"/>
    <row r="272" ht="14.25" hidden="1" x14ac:dyDescent="0.45"/>
    <row r="273" ht="14.25" hidden="1" x14ac:dyDescent="0.45"/>
    <row r="274" ht="14.25" hidden="1" x14ac:dyDescent="0.45"/>
    <row r="275" ht="14.25" hidden="1" x14ac:dyDescent="0.45"/>
    <row r="276" ht="14.25" hidden="1" x14ac:dyDescent="0.45"/>
    <row r="277" ht="14.25" hidden="1" x14ac:dyDescent="0.45"/>
    <row r="278" ht="14.25" hidden="1" x14ac:dyDescent="0.45"/>
    <row r="279" ht="14.25" hidden="1" x14ac:dyDescent="0.45"/>
    <row r="280" ht="14.25" hidden="1" x14ac:dyDescent="0.45"/>
    <row r="281" ht="14.25" hidden="1" x14ac:dyDescent="0.45"/>
    <row r="282" ht="14.25" hidden="1" x14ac:dyDescent="0.45"/>
    <row r="283" ht="14.25" hidden="1" x14ac:dyDescent="0.45"/>
    <row r="284" ht="14.25" hidden="1" x14ac:dyDescent="0.45"/>
    <row r="285" ht="14.25" hidden="1" x14ac:dyDescent="0.45"/>
    <row r="286" ht="14.25" hidden="1" x14ac:dyDescent="0.45"/>
    <row r="287" ht="14.25" hidden="1" x14ac:dyDescent="0.45"/>
    <row r="288" ht="14.25" hidden="1" x14ac:dyDescent="0.45"/>
    <row r="289" ht="14.25" hidden="1" x14ac:dyDescent="0.45"/>
    <row r="290" ht="14.25" hidden="1" x14ac:dyDescent="0.45"/>
    <row r="291" ht="14.25" hidden="1" x14ac:dyDescent="0.45"/>
    <row r="292" ht="14.25" hidden="1" x14ac:dyDescent="0.45"/>
    <row r="293" ht="14.25" hidden="1" x14ac:dyDescent="0.45"/>
    <row r="294" ht="14.25" hidden="1" x14ac:dyDescent="0.45"/>
    <row r="295" ht="14.25" hidden="1" x14ac:dyDescent="0.45"/>
    <row r="296" ht="14.25" hidden="1" x14ac:dyDescent="0.45"/>
    <row r="297" ht="14.25" hidden="1" x14ac:dyDescent="0.45"/>
    <row r="298" ht="14.25" hidden="1" x14ac:dyDescent="0.45"/>
    <row r="299" ht="14.25" hidden="1" x14ac:dyDescent="0.45"/>
    <row r="300" ht="14.25" hidden="1" x14ac:dyDescent="0.45"/>
    <row r="301" ht="14.25" hidden="1" x14ac:dyDescent="0.45"/>
    <row r="302" ht="14.25" hidden="1" x14ac:dyDescent="0.45"/>
    <row r="303" ht="14.25" hidden="1" x14ac:dyDescent="0.45"/>
    <row r="304" ht="14.25" hidden="1" x14ac:dyDescent="0.45"/>
    <row r="305" ht="14.25" hidden="1" x14ac:dyDescent="0.45"/>
    <row r="306" ht="14.25" hidden="1" x14ac:dyDescent="0.45"/>
    <row r="307" ht="14.25" hidden="1" x14ac:dyDescent="0.45"/>
    <row r="308" ht="14.25" hidden="1" x14ac:dyDescent="0.45"/>
    <row r="309" ht="14.25" hidden="1" x14ac:dyDescent="0.45"/>
    <row r="310" ht="14.25" hidden="1" x14ac:dyDescent="0.45"/>
    <row r="311" ht="14.25" hidden="1" x14ac:dyDescent="0.45"/>
    <row r="312" ht="14.25" hidden="1" x14ac:dyDescent="0.45"/>
    <row r="313" ht="14.25" hidden="1" x14ac:dyDescent="0.45"/>
    <row r="314" ht="14.25" hidden="1" x14ac:dyDescent="0.45"/>
    <row r="315" ht="14.25" hidden="1" x14ac:dyDescent="0.45"/>
    <row r="316" ht="14.25" hidden="1" x14ac:dyDescent="0.45"/>
    <row r="317" ht="14.25" hidden="1" x14ac:dyDescent="0.45"/>
    <row r="318" ht="14.25" hidden="1" x14ac:dyDescent="0.45"/>
    <row r="319" ht="14.25" hidden="1" x14ac:dyDescent="0.45"/>
    <row r="320" ht="14.25" hidden="1" x14ac:dyDescent="0.45"/>
    <row r="321" ht="14.25" hidden="1" x14ac:dyDescent="0.45"/>
    <row r="322" ht="14.25" hidden="1" x14ac:dyDescent="0.45"/>
    <row r="323" ht="14.25" hidden="1" x14ac:dyDescent="0.45"/>
    <row r="324" ht="14.25" hidden="1" x14ac:dyDescent="0.45"/>
    <row r="325" ht="14.25" hidden="1" x14ac:dyDescent="0.45"/>
    <row r="326" ht="14.25" hidden="1" x14ac:dyDescent="0.45"/>
    <row r="327" ht="14.25" hidden="1" x14ac:dyDescent="0.45"/>
    <row r="328" ht="14.25" hidden="1" x14ac:dyDescent="0.45"/>
    <row r="329" ht="14.25" hidden="1" x14ac:dyDescent="0.45"/>
    <row r="330" ht="14.25" hidden="1" x14ac:dyDescent="0.45"/>
    <row r="331" ht="14.25" hidden="1" x14ac:dyDescent="0.45"/>
    <row r="332" ht="14.25" hidden="1" x14ac:dyDescent="0.45"/>
    <row r="333" ht="14.25" hidden="1" x14ac:dyDescent="0.45"/>
    <row r="334" ht="14.25" hidden="1" x14ac:dyDescent="0.45"/>
    <row r="335" ht="14.25" hidden="1" x14ac:dyDescent="0.45"/>
    <row r="336" ht="14.25" hidden="1" x14ac:dyDescent="0.45"/>
    <row r="337" ht="14.25" hidden="1" x14ac:dyDescent="0.45"/>
    <row r="338" ht="14.25" hidden="1" x14ac:dyDescent="0.45"/>
    <row r="339" ht="14.25" hidden="1" x14ac:dyDescent="0.45"/>
    <row r="340" ht="14.25" hidden="1" x14ac:dyDescent="0.45"/>
    <row r="341" ht="14.25" hidden="1" x14ac:dyDescent="0.45"/>
    <row r="342" ht="14.25" hidden="1" x14ac:dyDescent="0.45"/>
    <row r="343" ht="14.25" hidden="1" x14ac:dyDescent="0.45"/>
    <row r="344" ht="14.25" hidden="1" x14ac:dyDescent="0.45"/>
    <row r="345" ht="14.25" hidden="1" x14ac:dyDescent="0.45"/>
    <row r="346" ht="14.25" hidden="1" x14ac:dyDescent="0.45"/>
    <row r="347" ht="14.25" hidden="1" x14ac:dyDescent="0.45"/>
    <row r="348" ht="14.25" hidden="1" x14ac:dyDescent="0.45"/>
    <row r="349" ht="14.25" hidden="1" x14ac:dyDescent="0.45"/>
    <row r="350" ht="14.25" hidden="1" x14ac:dyDescent="0.45"/>
    <row r="351" ht="14.25" hidden="1" x14ac:dyDescent="0.45"/>
    <row r="352" ht="14.25" hidden="1" x14ac:dyDescent="0.45"/>
    <row r="353" ht="14.25" hidden="1" x14ac:dyDescent="0.45"/>
    <row r="354" ht="14.25" hidden="1" x14ac:dyDescent="0.45"/>
    <row r="355" ht="14.25" hidden="1" x14ac:dyDescent="0.45"/>
    <row r="356" ht="14.25" hidden="1" x14ac:dyDescent="0.45"/>
    <row r="357" ht="14.25" hidden="1" x14ac:dyDescent="0.45"/>
    <row r="358" ht="14.25" hidden="1" x14ac:dyDescent="0.45"/>
    <row r="359" ht="14.25" hidden="1" x14ac:dyDescent="0.45"/>
    <row r="360" ht="14.25" hidden="1" x14ac:dyDescent="0.45"/>
    <row r="361" ht="14.25" hidden="1" x14ac:dyDescent="0.45"/>
    <row r="362" ht="14.25" hidden="1" x14ac:dyDescent="0.45"/>
    <row r="363" ht="14.25" hidden="1" x14ac:dyDescent="0.45"/>
    <row r="364" ht="14.25" hidden="1" x14ac:dyDescent="0.45"/>
    <row r="365" ht="14.25" hidden="1" x14ac:dyDescent="0.45"/>
    <row r="366" ht="14.25" hidden="1" x14ac:dyDescent="0.45"/>
    <row r="367" ht="14.25" hidden="1" x14ac:dyDescent="0.45"/>
    <row r="368" ht="14.25" hidden="1" x14ac:dyDescent="0.45"/>
    <row r="369" ht="14.25" hidden="1" x14ac:dyDescent="0.45"/>
    <row r="370" ht="14.25" hidden="1" x14ac:dyDescent="0.45"/>
    <row r="371" ht="14.25" hidden="1" x14ac:dyDescent="0.45"/>
    <row r="372" ht="14.25" hidden="1" x14ac:dyDescent="0.45"/>
    <row r="373" ht="14.25" hidden="1" x14ac:dyDescent="0.45"/>
    <row r="374" ht="14.25" hidden="1" x14ac:dyDescent="0.45"/>
    <row r="375" ht="14.25" hidden="1" x14ac:dyDescent="0.45"/>
    <row r="376" ht="14.25" hidden="1" x14ac:dyDescent="0.45"/>
    <row r="377" ht="14.25" hidden="1" x14ac:dyDescent="0.45"/>
    <row r="378" ht="14.25" hidden="1" x14ac:dyDescent="0.45"/>
    <row r="379" ht="14.25" hidden="1" x14ac:dyDescent="0.45"/>
    <row r="380" ht="14.25" hidden="1" x14ac:dyDescent="0.45"/>
    <row r="381" ht="14.25" hidden="1" x14ac:dyDescent="0.45"/>
    <row r="382" ht="14.25" hidden="1" x14ac:dyDescent="0.45"/>
    <row r="383" ht="14.25" hidden="1" x14ac:dyDescent="0.45"/>
    <row r="384" ht="14.25" hidden="1" x14ac:dyDescent="0.45"/>
    <row r="385" ht="14.25" hidden="1" x14ac:dyDescent="0.45"/>
    <row r="386" ht="14.25" hidden="1" x14ac:dyDescent="0.45"/>
    <row r="387" ht="14.25" hidden="1" x14ac:dyDescent="0.45"/>
    <row r="388" ht="14.25" hidden="1" x14ac:dyDescent="0.45"/>
    <row r="389" ht="14.25" hidden="1" x14ac:dyDescent="0.45"/>
    <row r="390" ht="14.25" hidden="1" x14ac:dyDescent="0.45"/>
    <row r="391" ht="14.25" hidden="1" x14ac:dyDescent="0.45"/>
    <row r="392" ht="14.25" hidden="1" x14ac:dyDescent="0.45"/>
    <row r="393" ht="14.25" hidden="1" x14ac:dyDescent="0.45"/>
    <row r="394" ht="14.25" hidden="1" x14ac:dyDescent="0.45"/>
    <row r="395" ht="14.25" hidden="1" x14ac:dyDescent="0.45"/>
    <row r="396" ht="14.25" hidden="1" x14ac:dyDescent="0.45"/>
    <row r="397" ht="14.25" hidden="1" x14ac:dyDescent="0.45"/>
    <row r="398" ht="14.25" hidden="1" x14ac:dyDescent="0.45"/>
    <row r="399" ht="14.25" hidden="1" x14ac:dyDescent="0.45"/>
    <row r="400" ht="14.25" hidden="1" x14ac:dyDescent="0.45"/>
    <row r="401" ht="14.25" hidden="1" x14ac:dyDescent="0.45"/>
    <row r="402" ht="14.25" hidden="1" x14ac:dyDescent="0.45"/>
    <row r="403" ht="14.25" hidden="1" x14ac:dyDescent="0.45"/>
    <row r="404" ht="14.25" hidden="1" x14ac:dyDescent="0.45"/>
    <row r="405" ht="14.25" hidden="1" x14ac:dyDescent="0.45"/>
    <row r="406" ht="14.25" hidden="1" x14ac:dyDescent="0.45"/>
    <row r="407" ht="14.25" hidden="1" x14ac:dyDescent="0.45"/>
    <row r="408" ht="14.25" hidden="1" x14ac:dyDescent="0.45"/>
    <row r="409" ht="14.25" hidden="1" x14ac:dyDescent="0.45"/>
    <row r="410" ht="14.25" hidden="1" x14ac:dyDescent="0.45"/>
    <row r="411" ht="14.25" hidden="1" x14ac:dyDescent="0.45"/>
    <row r="412" ht="14.25" hidden="1" x14ac:dyDescent="0.45"/>
    <row r="413" ht="14.25" hidden="1" x14ac:dyDescent="0.45"/>
    <row r="414" ht="14.25" hidden="1" x14ac:dyDescent="0.45"/>
    <row r="415" ht="14.25" hidden="1" x14ac:dyDescent="0.45"/>
    <row r="416" ht="14.25" hidden="1" x14ac:dyDescent="0.45"/>
    <row r="417" ht="14.25" hidden="1" x14ac:dyDescent="0.45"/>
    <row r="418" ht="14.25" hidden="1" x14ac:dyDescent="0.45"/>
    <row r="419" ht="14.25" hidden="1" x14ac:dyDescent="0.45"/>
    <row r="420" ht="14.25" hidden="1" x14ac:dyDescent="0.45"/>
    <row r="421" ht="14.25" hidden="1" x14ac:dyDescent="0.45"/>
    <row r="422" ht="14.25" hidden="1" x14ac:dyDescent="0.45"/>
    <row r="423" ht="14.25" hidden="1" x14ac:dyDescent="0.45"/>
    <row r="424" ht="14.25" hidden="1" x14ac:dyDescent="0.45"/>
    <row r="425" ht="14.25" hidden="1" x14ac:dyDescent="0.45"/>
    <row r="426" ht="14.25" hidden="1" x14ac:dyDescent="0.45"/>
    <row r="427" ht="14.25" hidden="1" x14ac:dyDescent="0.45"/>
    <row r="428" ht="14.25" hidden="1" x14ac:dyDescent="0.45"/>
    <row r="429" ht="14.25" hidden="1" x14ac:dyDescent="0.45"/>
    <row r="430" ht="14.25" hidden="1" x14ac:dyDescent="0.45"/>
    <row r="431" ht="14.25" hidden="1" x14ac:dyDescent="0.45"/>
    <row r="432" ht="14.25" hidden="1" x14ac:dyDescent="0.45"/>
    <row r="433" ht="14.25" hidden="1" x14ac:dyDescent="0.45"/>
    <row r="434" ht="14.25" hidden="1" x14ac:dyDescent="0.45"/>
    <row r="435" ht="14.25" hidden="1" x14ac:dyDescent="0.45"/>
    <row r="436" ht="14.25" hidden="1" x14ac:dyDescent="0.45"/>
    <row r="437" ht="14.25" hidden="1" x14ac:dyDescent="0.45"/>
    <row r="438" ht="14.25" hidden="1" x14ac:dyDescent="0.45"/>
    <row r="439" ht="14.25" hidden="1" x14ac:dyDescent="0.45"/>
    <row r="440" ht="14.25" hidden="1" x14ac:dyDescent="0.45"/>
    <row r="441" ht="14.25" hidden="1" x14ac:dyDescent="0.45"/>
    <row r="442" ht="14.25" hidden="1" x14ac:dyDescent="0.45"/>
    <row r="443" ht="14.25" hidden="1" x14ac:dyDescent="0.45"/>
    <row r="444" ht="14.25" hidden="1" x14ac:dyDescent="0.45"/>
    <row r="445" ht="14.25" hidden="1" x14ac:dyDescent="0.45"/>
    <row r="446" ht="14.25" hidden="1" x14ac:dyDescent="0.45"/>
    <row r="447" ht="14.25" hidden="1" x14ac:dyDescent="0.45"/>
    <row r="448" ht="14.25" hidden="1" x14ac:dyDescent="0.45"/>
    <row r="449" ht="14.25" hidden="1" x14ac:dyDescent="0.45"/>
    <row r="450" ht="14.25" hidden="1" x14ac:dyDescent="0.45"/>
    <row r="451" ht="14.25" hidden="1" x14ac:dyDescent="0.45"/>
    <row r="452" ht="14.25" hidden="1" x14ac:dyDescent="0.45"/>
    <row r="453" ht="14.25" hidden="1" x14ac:dyDescent="0.45"/>
    <row r="454" ht="14.25" hidden="1" x14ac:dyDescent="0.45"/>
    <row r="455" ht="14.25" hidden="1" x14ac:dyDescent="0.45"/>
    <row r="456" ht="14.25" hidden="1" x14ac:dyDescent="0.45"/>
    <row r="457" ht="14.25" hidden="1" x14ac:dyDescent="0.45"/>
    <row r="458" ht="14.25" hidden="1" x14ac:dyDescent="0.45"/>
    <row r="459" ht="14.25" hidden="1" x14ac:dyDescent="0.45"/>
    <row r="460" ht="14.25" hidden="1" x14ac:dyDescent="0.45"/>
    <row r="461" ht="14.25" hidden="1" x14ac:dyDescent="0.45"/>
    <row r="462" ht="14.25" hidden="1" x14ac:dyDescent="0.45"/>
    <row r="463" ht="14.25" hidden="1" x14ac:dyDescent="0.45"/>
    <row r="464" ht="14.25" hidden="1" x14ac:dyDescent="0.45"/>
    <row r="465" ht="14.25" hidden="1" x14ac:dyDescent="0.45"/>
    <row r="466" ht="14.25" hidden="1" x14ac:dyDescent="0.45"/>
    <row r="467" ht="14.25" hidden="1" x14ac:dyDescent="0.45"/>
    <row r="468" ht="14.25" hidden="1" x14ac:dyDescent="0.45"/>
    <row r="469" ht="14.25" hidden="1" x14ac:dyDescent="0.45"/>
    <row r="470" ht="14.25" hidden="1" x14ac:dyDescent="0.45"/>
    <row r="471" ht="14.25" hidden="1" x14ac:dyDescent="0.45"/>
    <row r="472" ht="14.25" hidden="1" x14ac:dyDescent="0.45"/>
    <row r="473" ht="14.25" hidden="1" x14ac:dyDescent="0.45"/>
    <row r="474" ht="14.25" hidden="1" x14ac:dyDescent="0.45"/>
    <row r="475" ht="14.25" hidden="1" x14ac:dyDescent="0.45"/>
    <row r="476" ht="14.25" hidden="1" x14ac:dyDescent="0.45"/>
    <row r="477" ht="14.25" hidden="1" x14ac:dyDescent="0.45"/>
    <row r="478" ht="14.25" hidden="1" x14ac:dyDescent="0.45"/>
    <row r="479" ht="14.25" hidden="1" x14ac:dyDescent="0.45"/>
    <row r="480" ht="14.25" hidden="1" x14ac:dyDescent="0.45"/>
    <row r="481" ht="14.25" hidden="1" x14ac:dyDescent="0.45"/>
    <row r="482" ht="14.25" hidden="1" x14ac:dyDescent="0.45"/>
    <row r="483" ht="14.25" hidden="1" x14ac:dyDescent="0.45"/>
    <row r="484" ht="14.25" hidden="1" x14ac:dyDescent="0.45"/>
    <row r="485" ht="14.25" hidden="1" x14ac:dyDescent="0.45"/>
    <row r="486" ht="14.25" hidden="1" x14ac:dyDescent="0.45"/>
    <row r="487" ht="14.25" hidden="1" x14ac:dyDescent="0.45"/>
    <row r="488" ht="14.25" hidden="1" x14ac:dyDescent="0.45"/>
    <row r="489" ht="14.25" hidden="1" x14ac:dyDescent="0.45"/>
    <row r="490" ht="14.25" hidden="1" x14ac:dyDescent="0.45"/>
    <row r="491" ht="14.25" hidden="1" x14ac:dyDescent="0.45"/>
    <row r="492" ht="14.25" hidden="1" x14ac:dyDescent="0.45"/>
    <row r="493" ht="14.25" hidden="1" x14ac:dyDescent="0.45"/>
    <row r="494" ht="14.25" hidden="1" x14ac:dyDescent="0.45"/>
    <row r="495" ht="14.25" hidden="1" x14ac:dyDescent="0.45"/>
    <row r="496" ht="14.25" hidden="1" x14ac:dyDescent="0.45"/>
    <row r="497" ht="14.25" hidden="1" x14ac:dyDescent="0.45"/>
    <row r="498" ht="14.25" hidden="1" x14ac:dyDescent="0.45"/>
    <row r="499" ht="14.25" hidden="1" x14ac:dyDescent="0.45"/>
    <row r="500" ht="14.25" hidden="1" x14ac:dyDescent="0.45"/>
    <row r="501" ht="14.25" hidden="1" x14ac:dyDescent="0.45"/>
    <row r="502" ht="14.25" hidden="1" x14ac:dyDescent="0.45"/>
    <row r="503" ht="14.25" hidden="1" x14ac:dyDescent="0.45"/>
    <row r="504" ht="14.25" hidden="1" x14ac:dyDescent="0.45"/>
    <row r="505" ht="14.25" hidden="1" x14ac:dyDescent="0.45"/>
    <row r="506" ht="14.25" hidden="1" x14ac:dyDescent="0.45"/>
    <row r="507" ht="14.25" hidden="1" x14ac:dyDescent="0.45"/>
    <row r="508" ht="14.25" hidden="1" x14ac:dyDescent="0.45"/>
    <row r="509" ht="14.25" hidden="1" x14ac:dyDescent="0.45"/>
    <row r="510" ht="14.25" hidden="1" x14ac:dyDescent="0.45"/>
    <row r="511" ht="14.25" hidden="1" x14ac:dyDescent="0.45"/>
    <row r="512" ht="14.25" hidden="1" x14ac:dyDescent="0.45"/>
    <row r="513" ht="14.25" hidden="1" x14ac:dyDescent="0.45"/>
    <row r="514" ht="14.25" hidden="1" x14ac:dyDescent="0.45"/>
    <row r="515" ht="14.25" hidden="1" x14ac:dyDescent="0.45"/>
    <row r="516" ht="14.25" hidden="1" x14ac:dyDescent="0.45"/>
    <row r="517" ht="14.25" hidden="1" x14ac:dyDescent="0.45"/>
    <row r="518" ht="14.25" hidden="1" x14ac:dyDescent="0.45"/>
    <row r="519" ht="14.25" hidden="1" x14ac:dyDescent="0.45"/>
    <row r="520" ht="14.25" hidden="1" x14ac:dyDescent="0.45"/>
    <row r="521" ht="14.25" hidden="1" x14ac:dyDescent="0.45"/>
    <row r="522" ht="14.25" hidden="1" x14ac:dyDescent="0.45"/>
    <row r="523" ht="14.25" hidden="1" x14ac:dyDescent="0.45"/>
    <row r="524" ht="14.25" hidden="1" x14ac:dyDescent="0.45"/>
    <row r="525" ht="14.25" hidden="1" x14ac:dyDescent="0.45"/>
    <row r="526" ht="14.25" hidden="1" x14ac:dyDescent="0.45"/>
    <row r="527" ht="14.25" hidden="1" x14ac:dyDescent="0.45"/>
    <row r="528" ht="14.25" hidden="1" x14ac:dyDescent="0.45"/>
    <row r="529" ht="14.25" hidden="1" x14ac:dyDescent="0.45"/>
    <row r="530" ht="14.25" hidden="1" x14ac:dyDescent="0.45"/>
    <row r="531" ht="14.25" hidden="1" x14ac:dyDescent="0.45"/>
    <row r="532" ht="14.25" hidden="1" x14ac:dyDescent="0.45"/>
    <row r="533" ht="14.25" hidden="1" x14ac:dyDescent="0.45"/>
    <row r="534" ht="14.25" hidden="1" x14ac:dyDescent="0.45"/>
    <row r="535" ht="14.25" hidden="1" x14ac:dyDescent="0.45"/>
    <row r="536" ht="14.25" hidden="1" x14ac:dyDescent="0.45"/>
    <row r="537" ht="14.25" hidden="1" x14ac:dyDescent="0.45"/>
    <row r="538" ht="14.25" hidden="1" x14ac:dyDescent="0.45"/>
    <row r="539" ht="14.25" hidden="1" x14ac:dyDescent="0.45"/>
    <row r="540" ht="14.25" hidden="1" x14ac:dyDescent="0.45"/>
    <row r="541" ht="14.25" hidden="1" x14ac:dyDescent="0.45"/>
    <row r="542" ht="14.25" hidden="1" x14ac:dyDescent="0.45"/>
    <row r="543" ht="14.25" hidden="1" x14ac:dyDescent="0.45"/>
    <row r="544" ht="14.25" hidden="1" x14ac:dyDescent="0.45"/>
    <row r="545" ht="14.25" hidden="1" x14ac:dyDescent="0.45"/>
    <row r="546" ht="14.25" hidden="1" x14ac:dyDescent="0.45"/>
    <row r="547" ht="14.25" hidden="1" x14ac:dyDescent="0.45"/>
    <row r="548" ht="14.25" hidden="1" x14ac:dyDescent="0.45"/>
    <row r="549" ht="14.25" hidden="1" x14ac:dyDescent="0.45"/>
    <row r="550" ht="14.25" hidden="1" x14ac:dyDescent="0.45"/>
    <row r="551" ht="14.25" hidden="1" x14ac:dyDescent="0.45"/>
    <row r="552" ht="14.25" hidden="1" x14ac:dyDescent="0.45"/>
    <row r="553" ht="14.25" hidden="1" x14ac:dyDescent="0.45"/>
    <row r="554" ht="14.25" hidden="1" x14ac:dyDescent="0.45"/>
    <row r="555" ht="14.25" hidden="1" x14ac:dyDescent="0.45"/>
    <row r="556" ht="14.25" hidden="1" x14ac:dyDescent="0.45"/>
    <row r="557" ht="14.25" hidden="1" x14ac:dyDescent="0.45"/>
    <row r="558" ht="14.25" hidden="1" x14ac:dyDescent="0.45"/>
    <row r="559" ht="14.25" hidden="1" x14ac:dyDescent="0.45"/>
    <row r="560" ht="14.25" hidden="1" x14ac:dyDescent="0.45"/>
    <row r="561" ht="14.25" hidden="1" x14ac:dyDescent="0.45"/>
    <row r="562" ht="14.25" hidden="1" x14ac:dyDescent="0.45"/>
    <row r="563" ht="14.25" hidden="1" x14ac:dyDescent="0.45"/>
    <row r="564" ht="14.25" hidden="1" x14ac:dyDescent="0.45"/>
    <row r="565" ht="14.25" hidden="1" x14ac:dyDescent="0.45"/>
    <row r="566" ht="14.25" hidden="1" x14ac:dyDescent="0.45"/>
    <row r="567" ht="14.25" hidden="1" x14ac:dyDescent="0.45"/>
    <row r="568" ht="14.25" hidden="1" x14ac:dyDescent="0.45"/>
    <row r="569" ht="14.25" hidden="1" x14ac:dyDescent="0.45"/>
    <row r="570" ht="14.25" hidden="1" x14ac:dyDescent="0.45"/>
    <row r="571" ht="14.25" hidden="1" x14ac:dyDescent="0.45"/>
    <row r="572" ht="14.25" hidden="1" x14ac:dyDescent="0.45"/>
    <row r="573" ht="14.25" hidden="1" x14ac:dyDescent="0.45"/>
    <row r="574" ht="14.25" hidden="1" x14ac:dyDescent="0.45"/>
    <row r="575" ht="14.25" hidden="1" x14ac:dyDescent="0.45"/>
    <row r="576" ht="14.25" hidden="1" x14ac:dyDescent="0.45"/>
    <row r="577" ht="14.25" hidden="1" x14ac:dyDescent="0.45"/>
    <row r="578" ht="14.25" hidden="1" x14ac:dyDescent="0.45"/>
    <row r="579" ht="14.25" hidden="1" x14ac:dyDescent="0.45"/>
    <row r="580" ht="14.25" hidden="1" x14ac:dyDescent="0.45"/>
    <row r="581" ht="14.25" hidden="1" x14ac:dyDescent="0.45"/>
    <row r="582" ht="14.25" hidden="1" x14ac:dyDescent="0.45"/>
    <row r="583" ht="14.25" hidden="1" x14ac:dyDescent="0.45"/>
    <row r="584" ht="14.25" hidden="1" x14ac:dyDescent="0.45"/>
    <row r="585" ht="14.25" hidden="1" x14ac:dyDescent="0.45"/>
    <row r="586" ht="14.25" hidden="1" x14ac:dyDescent="0.45"/>
    <row r="587" ht="14.25" hidden="1" x14ac:dyDescent="0.45"/>
    <row r="588" ht="14.25" hidden="1" x14ac:dyDescent="0.45"/>
    <row r="589" ht="14.25" hidden="1" x14ac:dyDescent="0.45"/>
    <row r="590" ht="14.25" hidden="1" x14ac:dyDescent="0.45"/>
    <row r="591" ht="14.25" hidden="1" x14ac:dyDescent="0.45"/>
    <row r="592" ht="14.25" hidden="1" x14ac:dyDescent="0.45"/>
    <row r="593" ht="14.25" hidden="1" x14ac:dyDescent="0.45"/>
    <row r="594" ht="14.25" hidden="1" x14ac:dyDescent="0.45"/>
    <row r="595" ht="14.25" hidden="1" x14ac:dyDescent="0.45"/>
    <row r="596" ht="14.25" hidden="1" x14ac:dyDescent="0.45"/>
    <row r="597" ht="14.25" hidden="1" x14ac:dyDescent="0.45"/>
    <row r="598" ht="14.25" hidden="1" x14ac:dyDescent="0.45"/>
    <row r="599" ht="14.25" hidden="1" x14ac:dyDescent="0.45"/>
    <row r="600" ht="14.25" hidden="1" x14ac:dyDescent="0.45"/>
    <row r="601" ht="14.25" hidden="1" x14ac:dyDescent="0.45"/>
    <row r="602" ht="14.25" hidden="1" x14ac:dyDescent="0.45"/>
    <row r="603" ht="14.25" hidden="1" x14ac:dyDescent="0.45"/>
    <row r="604" ht="14.25" hidden="1" x14ac:dyDescent="0.45"/>
    <row r="605" ht="14.25" hidden="1" x14ac:dyDescent="0.45"/>
    <row r="606" ht="14.25" hidden="1" x14ac:dyDescent="0.45"/>
    <row r="607" ht="14.25" hidden="1" x14ac:dyDescent="0.45"/>
    <row r="608" ht="14.25" hidden="1" x14ac:dyDescent="0.45"/>
    <row r="609" ht="14.25" hidden="1" x14ac:dyDescent="0.45"/>
    <row r="610" ht="14.25" hidden="1" x14ac:dyDescent="0.45"/>
    <row r="611" ht="14.25" hidden="1" x14ac:dyDescent="0.45"/>
    <row r="612" ht="14.25" hidden="1" x14ac:dyDescent="0.45"/>
    <row r="613" ht="14.25" hidden="1" x14ac:dyDescent="0.45"/>
    <row r="614" ht="14.25" hidden="1" x14ac:dyDescent="0.45"/>
    <row r="615" ht="14.25" hidden="1" x14ac:dyDescent="0.45"/>
    <row r="616" ht="14.25" hidden="1" x14ac:dyDescent="0.45"/>
    <row r="617" ht="14.25" hidden="1" x14ac:dyDescent="0.45"/>
    <row r="618" ht="14.25" hidden="1" x14ac:dyDescent="0.45"/>
    <row r="619" ht="14.25" hidden="1" x14ac:dyDescent="0.45"/>
    <row r="620" ht="14.25" hidden="1" x14ac:dyDescent="0.45"/>
    <row r="621" ht="14.25" hidden="1" x14ac:dyDescent="0.45"/>
    <row r="622" ht="14.25" hidden="1" x14ac:dyDescent="0.45"/>
    <row r="623" ht="14.25" hidden="1" x14ac:dyDescent="0.45"/>
    <row r="624" ht="14.25" hidden="1" x14ac:dyDescent="0.45"/>
    <row r="625" ht="14.25" hidden="1" x14ac:dyDescent="0.45"/>
    <row r="626" ht="14.25" hidden="1" x14ac:dyDescent="0.45"/>
    <row r="627" ht="14.25" hidden="1" x14ac:dyDescent="0.45"/>
    <row r="628" ht="14.25" hidden="1" x14ac:dyDescent="0.45"/>
    <row r="629" ht="14.25" hidden="1" x14ac:dyDescent="0.45"/>
    <row r="630" ht="14.25" hidden="1" x14ac:dyDescent="0.45"/>
    <row r="631" ht="14.25" hidden="1" x14ac:dyDescent="0.45"/>
    <row r="632" ht="14.25" hidden="1" x14ac:dyDescent="0.45"/>
    <row r="633" ht="14.25" hidden="1" x14ac:dyDescent="0.45"/>
    <row r="634" ht="14.25" hidden="1" x14ac:dyDescent="0.45"/>
    <row r="635" ht="14.25" hidden="1" x14ac:dyDescent="0.45"/>
    <row r="636" ht="14.25" hidden="1" x14ac:dyDescent="0.45"/>
    <row r="637" ht="14.25" hidden="1" x14ac:dyDescent="0.45"/>
    <row r="638" ht="14.25" hidden="1" x14ac:dyDescent="0.45"/>
    <row r="639" ht="14.25" hidden="1" x14ac:dyDescent="0.45"/>
    <row r="640" ht="14.25" hidden="1" x14ac:dyDescent="0.45"/>
    <row r="641" ht="14.25" hidden="1" x14ac:dyDescent="0.45"/>
    <row r="642" ht="14.25" hidden="1" x14ac:dyDescent="0.45"/>
    <row r="643" ht="14.25" hidden="1" x14ac:dyDescent="0.45"/>
    <row r="644" ht="14.25" hidden="1" x14ac:dyDescent="0.45"/>
    <row r="645" ht="14.25" hidden="1" x14ac:dyDescent="0.45"/>
    <row r="646" ht="14.25" hidden="1" x14ac:dyDescent="0.45"/>
    <row r="647" ht="14.25" hidden="1" x14ac:dyDescent="0.45"/>
    <row r="648" ht="14.25" hidden="1" x14ac:dyDescent="0.45"/>
    <row r="649" ht="14.25" hidden="1" x14ac:dyDescent="0.45"/>
    <row r="650" ht="14.25" hidden="1" x14ac:dyDescent="0.45"/>
    <row r="651" ht="14.25" hidden="1" x14ac:dyDescent="0.45"/>
    <row r="652" ht="14.25" hidden="1" x14ac:dyDescent="0.45"/>
    <row r="653" ht="14.25" hidden="1" x14ac:dyDescent="0.45"/>
    <row r="654" ht="14.25" hidden="1" x14ac:dyDescent="0.45"/>
    <row r="655" ht="14.25" hidden="1" x14ac:dyDescent="0.45"/>
    <row r="656" ht="14.25" hidden="1" x14ac:dyDescent="0.45"/>
    <row r="657" ht="14.25" hidden="1" x14ac:dyDescent="0.45"/>
    <row r="658" ht="14.25" hidden="1" x14ac:dyDescent="0.45"/>
    <row r="659" ht="14.25" hidden="1" x14ac:dyDescent="0.45"/>
    <row r="660" ht="14.25" hidden="1" x14ac:dyDescent="0.45"/>
    <row r="661" ht="14.25" hidden="1" x14ac:dyDescent="0.45"/>
    <row r="662" ht="14.25" hidden="1" x14ac:dyDescent="0.45"/>
    <row r="663" ht="14.25" hidden="1" x14ac:dyDescent="0.45"/>
    <row r="664" ht="14.25" hidden="1" x14ac:dyDescent="0.45"/>
    <row r="665" ht="14.25" hidden="1" x14ac:dyDescent="0.45"/>
    <row r="666" ht="14.25" hidden="1" x14ac:dyDescent="0.45"/>
    <row r="667" ht="14.25" hidden="1" x14ac:dyDescent="0.45"/>
    <row r="668" ht="14.25" hidden="1" x14ac:dyDescent="0.45"/>
    <row r="669" ht="14.25" hidden="1" x14ac:dyDescent="0.45"/>
    <row r="670" ht="14.25" hidden="1" x14ac:dyDescent="0.45"/>
    <row r="671" ht="14.25" hidden="1" x14ac:dyDescent="0.45"/>
    <row r="672" ht="14.25" hidden="1" x14ac:dyDescent="0.45"/>
    <row r="673" ht="14.25" hidden="1" x14ac:dyDescent="0.45"/>
    <row r="674" ht="14.25" hidden="1" x14ac:dyDescent="0.45"/>
    <row r="675" ht="14.25" hidden="1" x14ac:dyDescent="0.45"/>
    <row r="676" ht="14.25" hidden="1" x14ac:dyDescent="0.45"/>
    <row r="677" ht="14.25" hidden="1" x14ac:dyDescent="0.45"/>
    <row r="678" ht="14.25" hidden="1" x14ac:dyDescent="0.45"/>
    <row r="679" ht="14.25" hidden="1" x14ac:dyDescent="0.45"/>
    <row r="680" ht="14.25" hidden="1" x14ac:dyDescent="0.45"/>
    <row r="681" ht="14.25" hidden="1" x14ac:dyDescent="0.45"/>
    <row r="682" ht="14.25" hidden="1" x14ac:dyDescent="0.45"/>
    <row r="683" ht="14.25" hidden="1" x14ac:dyDescent="0.45"/>
    <row r="684" ht="14.25" hidden="1" x14ac:dyDescent="0.45"/>
    <row r="685" ht="14.25" hidden="1" x14ac:dyDescent="0.45"/>
    <row r="686" ht="14.25" hidden="1" x14ac:dyDescent="0.45"/>
    <row r="687" ht="14.25" hidden="1" x14ac:dyDescent="0.45"/>
    <row r="688" ht="14.25" hidden="1" x14ac:dyDescent="0.45"/>
    <row r="689" ht="14.25" hidden="1" x14ac:dyDescent="0.45"/>
    <row r="690" ht="14.25" hidden="1" x14ac:dyDescent="0.45"/>
    <row r="691" ht="14.25" hidden="1" x14ac:dyDescent="0.45"/>
    <row r="692" ht="14.25" hidden="1" x14ac:dyDescent="0.45"/>
    <row r="693" ht="14.25" hidden="1" x14ac:dyDescent="0.45"/>
    <row r="694" ht="14.25" hidden="1" x14ac:dyDescent="0.45"/>
    <row r="695" ht="14.25" hidden="1" x14ac:dyDescent="0.45"/>
    <row r="696" ht="14.25" hidden="1" x14ac:dyDescent="0.45"/>
    <row r="697" ht="14.25" hidden="1" x14ac:dyDescent="0.45"/>
    <row r="698" ht="14.25" hidden="1" x14ac:dyDescent="0.45"/>
    <row r="699" ht="14.25" hidden="1" x14ac:dyDescent="0.45"/>
    <row r="700" ht="14.25" hidden="1" x14ac:dyDescent="0.45"/>
    <row r="701" ht="14.25" hidden="1" x14ac:dyDescent="0.45"/>
    <row r="702" ht="14.25" hidden="1" x14ac:dyDescent="0.45"/>
    <row r="703" ht="14.25" hidden="1" x14ac:dyDescent="0.45"/>
    <row r="704" ht="14.25" hidden="1" x14ac:dyDescent="0.45"/>
    <row r="705" ht="14.25" hidden="1" x14ac:dyDescent="0.45"/>
    <row r="706" ht="14.25" hidden="1" x14ac:dyDescent="0.45"/>
    <row r="707" ht="14.25" hidden="1" x14ac:dyDescent="0.45"/>
    <row r="708" ht="14.25" hidden="1" x14ac:dyDescent="0.45"/>
    <row r="709" ht="14.25" hidden="1" x14ac:dyDescent="0.45"/>
    <row r="710" ht="14.25" hidden="1" x14ac:dyDescent="0.45"/>
    <row r="711" ht="14.25" hidden="1" x14ac:dyDescent="0.45"/>
    <row r="712" ht="14.25" hidden="1" x14ac:dyDescent="0.45"/>
    <row r="713" ht="14.25" hidden="1" x14ac:dyDescent="0.45"/>
    <row r="714" ht="14.25" hidden="1" x14ac:dyDescent="0.45"/>
    <row r="715" ht="14.25" hidden="1" x14ac:dyDescent="0.45"/>
    <row r="716" ht="14.25" hidden="1" x14ac:dyDescent="0.45"/>
    <row r="717" ht="14.25" hidden="1" x14ac:dyDescent="0.45"/>
    <row r="718" ht="14.25" hidden="1" x14ac:dyDescent="0.45"/>
    <row r="719" ht="14.25" hidden="1" x14ac:dyDescent="0.45"/>
    <row r="720" ht="14.25" hidden="1" x14ac:dyDescent="0.45"/>
    <row r="721" ht="14.25" hidden="1" x14ac:dyDescent="0.45"/>
    <row r="722" ht="14.25" hidden="1" x14ac:dyDescent="0.45"/>
    <row r="723" ht="14.25" hidden="1" x14ac:dyDescent="0.45"/>
    <row r="724" ht="14.25" hidden="1" x14ac:dyDescent="0.45"/>
    <row r="725" ht="14.25" hidden="1" x14ac:dyDescent="0.45"/>
    <row r="726" ht="14.25" hidden="1" x14ac:dyDescent="0.45"/>
    <row r="727" ht="14.25" hidden="1" x14ac:dyDescent="0.45"/>
    <row r="728" ht="14.25" hidden="1" x14ac:dyDescent="0.45"/>
    <row r="729" ht="14.25" hidden="1" x14ac:dyDescent="0.45"/>
    <row r="730" ht="14.25" hidden="1" x14ac:dyDescent="0.45"/>
    <row r="731" ht="14.25" hidden="1" x14ac:dyDescent="0.45"/>
    <row r="732" ht="14.25" hidden="1" x14ac:dyDescent="0.45"/>
    <row r="733" ht="14.25" hidden="1" x14ac:dyDescent="0.45"/>
    <row r="734" ht="14.25" hidden="1" x14ac:dyDescent="0.45"/>
    <row r="735" ht="14.25" hidden="1" x14ac:dyDescent="0.45"/>
    <row r="736" ht="14.25" hidden="1" x14ac:dyDescent="0.45"/>
    <row r="737" ht="14.25" hidden="1" x14ac:dyDescent="0.45"/>
    <row r="738" ht="14.25" hidden="1" x14ac:dyDescent="0.45"/>
    <row r="739" ht="14.25" hidden="1" x14ac:dyDescent="0.45"/>
    <row r="740" ht="14.25" hidden="1" x14ac:dyDescent="0.45"/>
    <row r="741" ht="14.25" hidden="1" x14ac:dyDescent="0.45"/>
    <row r="742" ht="14.25" hidden="1" x14ac:dyDescent="0.45"/>
    <row r="743" ht="14.25" hidden="1" x14ac:dyDescent="0.45"/>
    <row r="744" ht="14.25" hidden="1" x14ac:dyDescent="0.45"/>
    <row r="745" ht="14.25" hidden="1" x14ac:dyDescent="0.45"/>
    <row r="746" ht="14.25" hidden="1" x14ac:dyDescent="0.45"/>
    <row r="747" ht="14.25" hidden="1" x14ac:dyDescent="0.45"/>
    <row r="748" ht="14.25" hidden="1" x14ac:dyDescent="0.45"/>
    <row r="749" ht="14.25" hidden="1" x14ac:dyDescent="0.45"/>
    <row r="750" ht="14.25" hidden="1" x14ac:dyDescent="0.45"/>
    <row r="751" ht="14.25" hidden="1" x14ac:dyDescent="0.45"/>
    <row r="752" ht="14.25" hidden="1" x14ac:dyDescent="0.45"/>
    <row r="753" ht="14.25" hidden="1" x14ac:dyDescent="0.45"/>
    <row r="754" ht="14.25" hidden="1" x14ac:dyDescent="0.45"/>
    <row r="755" ht="14.25" hidden="1" x14ac:dyDescent="0.45"/>
    <row r="756" ht="14.25" hidden="1" x14ac:dyDescent="0.45"/>
    <row r="757" ht="14.25" hidden="1" x14ac:dyDescent="0.45"/>
    <row r="758" ht="14.25" hidden="1" x14ac:dyDescent="0.45"/>
    <row r="759" ht="14.25" hidden="1" x14ac:dyDescent="0.45"/>
    <row r="760" ht="14.25" hidden="1" x14ac:dyDescent="0.45"/>
    <row r="761" ht="14.25" hidden="1" x14ac:dyDescent="0.45"/>
    <row r="762" ht="14.25" hidden="1" x14ac:dyDescent="0.45"/>
    <row r="763" ht="14.25" hidden="1" x14ac:dyDescent="0.45"/>
    <row r="764" ht="14.25" hidden="1" x14ac:dyDescent="0.45"/>
    <row r="765" ht="14.25" hidden="1" x14ac:dyDescent="0.45"/>
    <row r="766" ht="14.25" hidden="1" x14ac:dyDescent="0.45"/>
    <row r="767" ht="14.25" hidden="1" x14ac:dyDescent="0.45"/>
    <row r="768" ht="14.25" hidden="1" x14ac:dyDescent="0.45"/>
    <row r="769" ht="14.25" hidden="1" x14ac:dyDescent="0.45"/>
    <row r="770" ht="14.25" hidden="1" x14ac:dyDescent="0.45"/>
    <row r="771" ht="14.25" hidden="1" x14ac:dyDescent="0.45"/>
    <row r="772" ht="14.25" hidden="1" x14ac:dyDescent="0.45"/>
    <row r="773" ht="14.25" hidden="1" x14ac:dyDescent="0.45"/>
    <row r="774" ht="14.25" hidden="1" x14ac:dyDescent="0.45"/>
    <row r="775" ht="14.25" hidden="1" x14ac:dyDescent="0.45"/>
    <row r="776" ht="14.25" hidden="1" x14ac:dyDescent="0.45"/>
    <row r="777" ht="14.25" hidden="1" x14ac:dyDescent="0.45"/>
    <row r="778" ht="14.25" hidden="1" x14ac:dyDescent="0.45"/>
    <row r="779" ht="14.25" hidden="1" x14ac:dyDescent="0.45"/>
    <row r="780" ht="14.25" hidden="1" x14ac:dyDescent="0.45"/>
    <row r="781" ht="14.25" hidden="1" x14ac:dyDescent="0.45"/>
    <row r="782" ht="14.25" hidden="1" x14ac:dyDescent="0.45"/>
    <row r="783" ht="14.25" hidden="1" x14ac:dyDescent="0.45"/>
    <row r="784" ht="14.25" hidden="1" x14ac:dyDescent="0.45"/>
    <row r="785" ht="14.25" hidden="1" x14ac:dyDescent="0.45"/>
    <row r="786" ht="14.25" hidden="1" x14ac:dyDescent="0.45"/>
    <row r="787" ht="14.25" hidden="1" x14ac:dyDescent="0.45"/>
    <row r="788" ht="14.25" hidden="1" x14ac:dyDescent="0.45"/>
    <row r="789" ht="14.25" hidden="1" x14ac:dyDescent="0.45"/>
    <row r="790" ht="14.25" hidden="1" x14ac:dyDescent="0.45"/>
    <row r="791" ht="14.25" hidden="1" x14ac:dyDescent="0.45"/>
    <row r="792" ht="14.25" hidden="1" x14ac:dyDescent="0.45"/>
    <row r="793" ht="14.25" hidden="1" x14ac:dyDescent="0.45"/>
    <row r="794" ht="14.25" hidden="1" x14ac:dyDescent="0.45"/>
    <row r="795" ht="14.25" hidden="1" x14ac:dyDescent="0.45"/>
    <row r="796" ht="14.25" hidden="1" x14ac:dyDescent="0.45"/>
    <row r="797" ht="14.25" hidden="1" x14ac:dyDescent="0.45"/>
    <row r="798" ht="14.25" hidden="1" x14ac:dyDescent="0.45"/>
    <row r="799" ht="14.25" hidden="1" x14ac:dyDescent="0.45"/>
    <row r="800" ht="14.25" hidden="1" x14ac:dyDescent="0.45"/>
    <row r="801" ht="14.25" hidden="1" x14ac:dyDescent="0.45"/>
    <row r="802" ht="14.25" hidden="1" x14ac:dyDescent="0.45"/>
    <row r="803" ht="14.25" hidden="1" x14ac:dyDescent="0.45"/>
    <row r="804" ht="14.25" hidden="1" x14ac:dyDescent="0.45"/>
    <row r="805" ht="14.25" hidden="1" x14ac:dyDescent="0.45"/>
    <row r="806" ht="14.25" hidden="1" x14ac:dyDescent="0.45"/>
    <row r="807" ht="14.25" hidden="1" x14ac:dyDescent="0.45"/>
    <row r="808" ht="14.25" hidden="1" x14ac:dyDescent="0.45"/>
    <row r="809" ht="14.25" hidden="1" x14ac:dyDescent="0.45"/>
    <row r="810" ht="14.25" hidden="1" x14ac:dyDescent="0.45"/>
    <row r="811" ht="14.25" hidden="1" x14ac:dyDescent="0.45"/>
    <row r="812" ht="14.25" hidden="1" x14ac:dyDescent="0.45"/>
    <row r="813" ht="14.25" hidden="1" x14ac:dyDescent="0.45"/>
    <row r="814" ht="14.25" hidden="1" x14ac:dyDescent="0.45"/>
    <row r="815" ht="14.25" hidden="1" x14ac:dyDescent="0.45"/>
    <row r="816" ht="14.25" hidden="1" x14ac:dyDescent="0.45"/>
    <row r="817" ht="14.25" hidden="1" x14ac:dyDescent="0.45"/>
    <row r="818" ht="14.25" hidden="1" x14ac:dyDescent="0.45"/>
    <row r="819" ht="14.25" hidden="1" x14ac:dyDescent="0.45"/>
    <row r="820" ht="14.25" hidden="1" x14ac:dyDescent="0.45"/>
    <row r="821" ht="14.25" hidden="1" x14ac:dyDescent="0.45"/>
    <row r="822" ht="14.25" hidden="1" x14ac:dyDescent="0.45"/>
    <row r="823" ht="14.25" hidden="1" x14ac:dyDescent="0.45"/>
    <row r="824" ht="14.25" hidden="1" x14ac:dyDescent="0.45"/>
    <row r="825" ht="14.25" hidden="1" x14ac:dyDescent="0.45"/>
    <row r="826" ht="14.25" hidden="1" x14ac:dyDescent="0.45"/>
    <row r="827" ht="14.25" hidden="1" x14ac:dyDescent="0.45"/>
    <row r="828" ht="14.25" hidden="1" x14ac:dyDescent="0.45"/>
    <row r="829" ht="14.25" hidden="1" x14ac:dyDescent="0.45"/>
    <row r="830" ht="14.25" hidden="1" x14ac:dyDescent="0.45"/>
    <row r="831" ht="14.25" hidden="1" x14ac:dyDescent="0.45"/>
    <row r="832" ht="14.25" hidden="1" x14ac:dyDescent="0.45"/>
    <row r="833" ht="14.25" hidden="1" x14ac:dyDescent="0.45"/>
    <row r="834" ht="14.25" hidden="1" x14ac:dyDescent="0.45"/>
    <row r="835" ht="14.25" hidden="1" x14ac:dyDescent="0.45"/>
    <row r="836" ht="14.25" hidden="1" x14ac:dyDescent="0.45"/>
    <row r="837" ht="14.25" hidden="1" x14ac:dyDescent="0.45"/>
    <row r="838" ht="14.25" hidden="1" x14ac:dyDescent="0.45"/>
    <row r="839" ht="14.25" hidden="1" x14ac:dyDescent="0.45"/>
    <row r="840" ht="14.25" hidden="1" x14ac:dyDescent="0.45"/>
    <row r="841" ht="14.25" hidden="1" x14ac:dyDescent="0.45"/>
    <row r="842" ht="14.25" hidden="1" x14ac:dyDescent="0.45"/>
    <row r="843" ht="14.25" hidden="1" x14ac:dyDescent="0.45"/>
    <row r="844" ht="14.25" hidden="1" x14ac:dyDescent="0.45"/>
    <row r="845" ht="14.25" hidden="1" x14ac:dyDescent="0.45"/>
    <row r="846" ht="14.25" hidden="1" x14ac:dyDescent="0.45"/>
    <row r="847" ht="14.25" hidden="1" x14ac:dyDescent="0.45"/>
    <row r="848" ht="14.25" hidden="1" x14ac:dyDescent="0.45"/>
    <row r="849" ht="14.25" hidden="1" x14ac:dyDescent="0.45"/>
    <row r="850" ht="14.25" hidden="1" x14ac:dyDescent="0.45"/>
    <row r="851" ht="14.25" hidden="1" x14ac:dyDescent="0.45"/>
    <row r="852" ht="14.25" hidden="1" x14ac:dyDescent="0.45"/>
    <row r="853" ht="14.25" hidden="1" x14ac:dyDescent="0.45"/>
    <row r="854" ht="14.25" hidden="1" x14ac:dyDescent="0.45"/>
    <row r="855" ht="14.25" hidden="1" x14ac:dyDescent="0.45"/>
    <row r="856" ht="14.25" hidden="1" x14ac:dyDescent="0.45"/>
    <row r="857" ht="14.25" hidden="1" x14ac:dyDescent="0.45"/>
    <row r="858" ht="14.25" hidden="1" x14ac:dyDescent="0.45"/>
    <row r="859" ht="14.25" hidden="1" x14ac:dyDescent="0.45"/>
    <row r="860" ht="14.25" hidden="1" x14ac:dyDescent="0.45"/>
    <row r="861" ht="14.25" hidden="1" x14ac:dyDescent="0.45"/>
    <row r="862" ht="14.25" hidden="1" x14ac:dyDescent="0.45"/>
    <row r="863" ht="14.25" hidden="1" x14ac:dyDescent="0.45"/>
    <row r="864" ht="14.25" hidden="1" x14ac:dyDescent="0.45"/>
    <row r="865" ht="14.25" hidden="1" x14ac:dyDescent="0.45"/>
    <row r="866" ht="14.25" hidden="1" x14ac:dyDescent="0.45"/>
    <row r="867" ht="14.25" hidden="1" x14ac:dyDescent="0.45"/>
    <row r="868" ht="14.25" hidden="1" x14ac:dyDescent="0.45"/>
    <row r="869" ht="14.25" hidden="1" x14ac:dyDescent="0.45"/>
    <row r="870" ht="14.25" hidden="1" x14ac:dyDescent="0.45"/>
    <row r="871" ht="14.25" hidden="1" x14ac:dyDescent="0.45"/>
    <row r="872" ht="14.25" hidden="1" x14ac:dyDescent="0.45"/>
    <row r="873" ht="14.25" hidden="1" x14ac:dyDescent="0.45"/>
    <row r="874" ht="14.25" hidden="1" x14ac:dyDescent="0.45"/>
    <row r="875" ht="14.25" hidden="1" x14ac:dyDescent="0.45"/>
    <row r="876" ht="14.25" hidden="1" x14ac:dyDescent="0.45"/>
    <row r="877" ht="14.25" hidden="1" x14ac:dyDescent="0.45"/>
    <row r="878" ht="14.25" hidden="1" x14ac:dyDescent="0.45"/>
    <row r="879" ht="14.25" hidden="1" x14ac:dyDescent="0.45"/>
    <row r="880" ht="14.25" hidden="1" x14ac:dyDescent="0.45"/>
    <row r="881" ht="14.25" hidden="1" x14ac:dyDescent="0.45"/>
    <row r="882" ht="14.25" hidden="1" x14ac:dyDescent="0.45"/>
    <row r="883" ht="14.25" hidden="1" x14ac:dyDescent="0.45"/>
    <row r="884" ht="14.25" hidden="1" x14ac:dyDescent="0.45"/>
    <row r="885" ht="14.25" hidden="1" x14ac:dyDescent="0.45"/>
    <row r="886" ht="14.25" hidden="1" x14ac:dyDescent="0.45"/>
    <row r="887" ht="14.25" hidden="1" x14ac:dyDescent="0.45"/>
    <row r="888" ht="14.25" hidden="1" x14ac:dyDescent="0.45"/>
    <row r="889" ht="14.25" hidden="1" x14ac:dyDescent="0.45"/>
    <row r="890" ht="14.25" hidden="1" x14ac:dyDescent="0.45"/>
    <row r="891" ht="14.25" hidden="1" x14ac:dyDescent="0.45"/>
    <row r="892" ht="14.25" hidden="1" x14ac:dyDescent="0.45"/>
    <row r="893" ht="14.25" hidden="1" x14ac:dyDescent="0.45"/>
    <row r="894" ht="14.25" hidden="1" x14ac:dyDescent="0.45"/>
    <row r="895" ht="14.25" hidden="1" x14ac:dyDescent="0.45"/>
    <row r="896" ht="14.25" hidden="1" x14ac:dyDescent="0.45"/>
    <row r="897" ht="14.25" hidden="1" x14ac:dyDescent="0.45"/>
    <row r="898" ht="14.25" hidden="1" x14ac:dyDescent="0.45"/>
    <row r="899" ht="14.25" hidden="1" x14ac:dyDescent="0.45"/>
    <row r="900" ht="14.25" hidden="1" x14ac:dyDescent="0.45"/>
    <row r="901" ht="14.25" hidden="1" x14ac:dyDescent="0.45"/>
    <row r="902" ht="14.25" hidden="1" x14ac:dyDescent="0.45"/>
    <row r="903" ht="14.25" hidden="1" x14ac:dyDescent="0.45"/>
    <row r="904" ht="14.25" hidden="1" x14ac:dyDescent="0.45"/>
    <row r="905" ht="14.25" hidden="1" x14ac:dyDescent="0.45"/>
    <row r="906" ht="14.25" hidden="1" x14ac:dyDescent="0.45"/>
    <row r="907" ht="14.25" hidden="1" x14ac:dyDescent="0.45"/>
    <row r="908" ht="14.25" hidden="1" x14ac:dyDescent="0.45"/>
    <row r="909" ht="14.25" hidden="1" x14ac:dyDescent="0.45"/>
    <row r="910" ht="14.25" hidden="1" x14ac:dyDescent="0.45"/>
    <row r="911" ht="14.25" hidden="1" x14ac:dyDescent="0.45"/>
    <row r="912" ht="14.25" hidden="1" x14ac:dyDescent="0.45"/>
    <row r="913" ht="14.25" hidden="1" x14ac:dyDescent="0.45"/>
    <row r="914" ht="14.25" hidden="1" x14ac:dyDescent="0.45"/>
    <row r="915" ht="14.25" hidden="1" x14ac:dyDescent="0.45"/>
    <row r="916" ht="14.25" hidden="1" x14ac:dyDescent="0.45"/>
    <row r="917" ht="14.25" hidden="1" x14ac:dyDescent="0.45"/>
    <row r="918" ht="14.25" hidden="1" x14ac:dyDescent="0.45"/>
    <row r="919" ht="14.25" hidden="1" x14ac:dyDescent="0.45"/>
    <row r="920" ht="14.25" hidden="1" x14ac:dyDescent="0.45"/>
    <row r="921" ht="14.25" hidden="1" x14ac:dyDescent="0.45"/>
    <row r="922" ht="14.25" hidden="1" x14ac:dyDescent="0.45"/>
    <row r="923" ht="14.25" hidden="1" x14ac:dyDescent="0.45"/>
    <row r="924" ht="14.25" hidden="1" x14ac:dyDescent="0.45"/>
    <row r="925" ht="14.25" hidden="1" x14ac:dyDescent="0.45"/>
    <row r="926" ht="14.25" hidden="1" x14ac:dyDescent="0.45"/>
    <row r="927" ht="14.25" hidden="1" x14ac:dyDescent="0.45"/>
    <row r="928" ht="14.25" hidden="1" x14ac:dyDescent="0.45"/>
    <row r="929" ht="14.25" hidden="1" x14ac:dyDescent="0.45"/>
    <row r="930" ht="14.25" hidden="1" x14ac:dyDescent="0.45"/>
    <row r="931" ht="14.25" hidden="1" x14ac:dyDescent="0.45"/>
    <row r="932" ht="14.25" hidden="1" x14ac:dyDescent="0.45"/>
    <row r="933" ht="14.25" hidden="1" x14ac:dyDescent="0.45"/>
    <row r="934" ht="14.25" hidden="1" x14ac:dyDescent="0.45"/>
    <row r="935" ht="14.25" hidden="1" x14ac:dyDescent="0.45"/>
    <row r="936" ht="14.25" hidden="1" x14ac:dyDescent="0.45"/>
    <row r="937" ht="14.25" hidden="1" x14ac:dyDescent="0.45"/>
    <row r="938" ht="14.25" hidden="1" x14ac:dyDescent="0.45"/>
    <row r="939" ht="14.25" hidden="1" x14ac:dyDescent="0.45"/>
    <row r="940" ht="14.25" hidden="1" x14ac:dyDescent="0.45"/>
    <row r="941" ht="14.25" hidden="1" x14ac:dyDescent="0.45"/>
    <row r="942" ht="14.25" hidden="1" x14ac:dyDescent="0.45"/>
    <row r="943" ht="14.25" hidden="1" x14ac:dyDescent="0.45"/>
    <row r="944" ht="14.25" hidden="1" x14ac:dyDescent="0.45"/>
    <row r="945" ht="14.25" hidden="1" x14ac:dyDescent="0.45"/>
    <row r="946" ht="14.25" hidden="1" x14ac:dyDescent="0.45"/>
    <row r="947" ht="14.25" hidden="1" x14ac:dyDescent="0.45"/>
    <row r="948" ht="14.25" hidden="1" x14ac:dyDescent="0.45"/>
    <row r="949" ht="14.25" hidden="1" x14ac:dyDescent="0.45"/>
    <row r="950" ht="14.25" hidden="1" x14ac:dyDescent="0.45"/>
    <row r="951" ht="14.25" hidden="1" x14ac:dyDescent="0.45"/>
    <row r="952" ht="14.25" hidden="1" x14ac:dyDescent="0.45"/>
    <row r="953" ht="14.25" hidden="1" x14ac:dyDescent="0.45"/>
    <row r="954" ht="14.25" hidden="1" x14ac:dyDescent="0.45"/>
    <row r="955" ht="14.25" hidden="1" x14ac:dyDescent="0.45"/>
    <row r="956" ht="14.25" hidden="1" x14ac:dyDescent="0.45"/>
    <row r="957" ht="14.25" hidden="1" x14ac:dyDescent="0.45"/>
    <row r="958" ht="14.25" hidden="1" x14ac:dyDescent="0.45"/>
    <row r="959" ht="14.25" hidden="1" x14ac:dyDescent="0.45"/>
    <row r="960" ht="14.25" hidden="1" x14ac:dyDescent="0.45"/>
    <row r="961" ht="14.25" hidden="1" x14ac:dyDescent="0.45"/>
    <row r="962" ht="14.25" hidden="1" x14ac:dyDescent="0.45"/>
    <row r="963" ht="14.25" hidden="1" x14ac:dyDescent="0.45"/>
    <row r="964" ht="14.25" hidden="1" x14ac:dyDescent="0.45"/>
    <row r="965" ht="14.25" hidden="1" x14ac:dyDescent="0.45"/>
    <row r="966" ht="14.25" hidden="1" x14ac:dyDescent="0.45"/>
    <row r="967" ht="14.25" hidden="1" x14ac:dyDescent="0.45"/>
    <row r="968" ht="14.25" hidden="1" x14ac:dyDescent="0.45"/>
    <row r="969" ht="14.25" hidden="1" x14ac:dyDescent="0.45"/>
    <row r="970" ht="14.25" hidden="1" x14ac:dyDescent="0.45"/>
    <row r="971" ht="14.25" hidden="1" x14ac:dyDescent="0.45"/>
    <row r="972" ht="14.25" hidden="1" x14ac:dyDescent="0.45"/>
    <row r="973" ht="14.25" hidden="1" x14ac:dyDescent="0.45"/>
    <row r="974" ht="14.25" hidden="1" x14ac:dyDescent="0.45"/>
    <row r="975" ht="14.25" hidden="1" x14ac:dyDescent="0.45"/>
    <row r="976" ht="14.25" hidden="1" x14ac:dyDescent="0.45"/>
    <row r="977" ht="14.25" hidden="1" x14ac:dyDescent="0.45"/>
    <row r="978" ht="14.25" hidden="1" x14ac:dyDescent="0.45"/>
    <row r="979" ht="14.25" hidden="1" x14ac:dyDescent="0.45"/>
    <row r="980" ht="14.25" hidden="1" x14ac:dyDescent="0.45"/>
    <row r="981" ht="14.25" hidden="1" x14ac:dyDescent="0.45"/>
    <row r="982" ht="14.25" hidden="1" x14ac:dyDescent="0.45"/>
    <row r="983" ht="14.25" hidden="1" x14ac:dyDescent="0.45"/>
    <row r="984" ht="14.25" hidden="1" x14ac:dyDescent="0.45"/>
    <row r="985" ht="14.25" hidden="1" x14ac:dyDescent="0.45"/>
    <row r="986" ht="14.25" hidden="1" x14ac:dyDescent="0.45"/>
    <row r="987" ht="14.25" hidden="1" x14ac:dyDescent="0.45"/>
    <row r="988" ht="14.25" hidden="1" x14ac:dyDescent="0.45"/>
    <row r="989" ht="14.25" hidden="1" x14ac:dyDescent="0.45"/>
    <row r="990" ht="14.25" hidden="1" x14ac:dyDescent="0.45"/>
    <row r="991" ht="14.25" hidden="1" x14ac:dyDescent="0.45"/>
    <row r="992" ht="14.25" hidden="1" x14ac:dyDescent="0.45"/>
    <row r="993" ht="14.25" hidden="1" x14ac:dyDescent="0.45"/>
    <row r="994" ht="14.25" hidden="1" x14ac:dyDescent="0.45"/>
    <row r="995" ht="14.25" hidden="1" x14ac:dyDescent="0.45"/>
    <row r="996" ht="14.25" hidden="1" x14ac:dyDescent="0.45"/>
    <row r="997" ht="14.25" hidden="1" x14ac:dyDescent="0.45"/>
    <row r="998" ht="14.25" hidden="1" x14ac:dyDescent="0.45"/>
    <row r="999" ht="14.25" hidden="1" x14ac:dyDescent="0.45"/>
    <row r="1000" ht="14.25" hidden="1" x14ac:dyDescent="0.45"/>
    <row r="1001" ht="14.25" hidden="1" x14ac:dyDescent="0.45"/>
    <row r="1002" ht="14.25" hidden="1" x14ac:dyDescent="0.45"/>
    <row r="1003" ht="14.25" hidden="1" x14ac:dyDescent="0.45"/>
    <row r="1004" ht="14.25" hidden="1" x14ac:dyDescent="0.45"/>
    <row r="1005" ht="14.25" hidden="1" x14ac:dyDescent="0.45"/>
    <row r="1006" ht="14.25" hidden="1" x14ac:dyDescent="0.45"/>
    <row r="1007" ht="14.25" hidden="1" x14ac:dyDescent="0.45"/>
    <row r="1008" ht="14.25" hidden="1" x14ac:dyDescent="0.45"/>
    <row r="1009" ht="14.25" hidden="1" x14ac:dyDescent="0.45"/>
    <row r="1010" ht="14.25" hidden="1" x14ac:dyDescent="0.45"/>
    <row r="1011" ht="14.25" hidden="1" x14ac:dyDescent="0.45"/>
    <row r="1012" ht="14.25" hidden="1" x14ac:dyDescent="0.45"/>
    <row r="1013" ht="14.25" hidden="1" x14ac:dyDescent="0.45"/>
    <row r="1014" ht="14.25" hidden="1" x14ac:dyDescent="0.45"/>
    <row r="1015" ht="14.25" hidden="1" x14ac:dyDescent="0.45"/>
    <row r="1016" ht="14.25" hidden="1" x14ac:dyDescent="0.45"/>
    <row r="1017" ht="14.25" hidden="1" x14ac:dyDescent="0.45"/>
    <row r="1018" ht="14.25" hidden="1" x14ac:dyDescent="0.45"/>
    <row r="1019" ht="14.25" hidden="1" x14ac:dyDescent="0.45"/>
    <row r="1020" ht="14.25" hidden="1" x14ac:dyDescent="0.45"/>
    <row r="1021" ht="14.25" hidden="1" x14ac:dyDescent="0.45"/>
    <row r="1022" ht="14.25" hidden="1" x14ac:dyDescent="0.45"/>
    <row r="1023" ht="14.25" hidden="1" x14ac:dyDescent="0.45"/>
    <row r="1024" ht="14.25" hidden="1" x14ac:dyDescent="0.45"/>
    <row r="1025" ht="14.25" hidden="1" x14ac:dyDescent="0.45"/>
    <row r="1026" ht="14.25" hidden="1" x14ac:dyDescent="0.45"/>
    <row r="1027" ht="14.25" hidden="1" x14ac:dyDescent="0.45"/>
    <row r="1028" ht="14.25" hidden="1" x14ac:dyDescent="0.45"/>
    <row r="1029" ht="14.25" hidden="1" x14ac:dyDescent="0.45"/>
    <row r="1030" ht="14.25" hidden="1" x14ac:dyDescent="0.45"/>
    <row r="1031" ht="14.25" hidden="1" x14ac:dyDescent="0.45"/>
    <row r="1032" ht="14.25" hidden="1" x14ac:dyDescent="0.45"/>
    <row r="1033" ht="14.25" hidden="1" x14ac:dyDescent="0.45"/>
    <row r="1034" ht="14.25" hidden="1" x14ac:dyDescent="0.45"/>
    <row r="1035" ht="14.25" hidden="1" x14ac:dyDescent="0.45"/>
    <row r="1036" ht="14.25" hidden="1" x14ac:dyDescent="0.45"/>
    <row r="1037" ht="14.25" hidden="1" x14ac:dyDescent="0.45"/>
    <row r="1038" ht="14.25" hidden="1" x14ac:dyDescent="0.45"/>
    <row r="1039" ht="14.25" hidden="1" x14ac:dyDescent="0.45"/>
    <row r="1040" ht="14.25" hidden="1" x14ac:dyDescent="0.45"/>
    <row r="1041" ht="14.25" hidden="1" x14ac:dyDescent="0.45"/>
    <row r="1042" ht="14.25" hidden="1" x14ac:dyDescent="0.45"/>
    <row r="1043" ht="14.25" hidden="1" x14ac:dyDescent="0.45"/>
    <row r="1044" ht="14.25" hidden="1" x14ac:dyDescent="0.45"/>
    <row r="1045" ht="14.25" hidden="1" x14ac:dyDescent="0.45"/>
    <row r="1046" ht="14.25" hidden="1" x14ac:dyDescent="0.45"/>
    <row r="1047" ht="14.25" hidden="1" x14ac:dyDescent="0.45"/>
    <row r="1048" ht="14.25" hidden="1" x14ac:dyDescent="0.45"/>
    <row r="1049" ht="14.25" hidden="1" x14ac:dyDescent="0.45"/>
    <row r="1050" ht="14.25" hidden="1" x14ac:dyDescent="0.45"/>
    <row r="1051" ht="14.25" hidden="1" x14ac:dyDescent="0.45"/>
    <row r="1052" ht="14.25" hidden="1" x14ac:dyDescent="0.45"/>
    <row r="1053" ht="14.25" hidden="1" x14ac:dyDescent="0.45"/>
    <row r="1054" ht="14.25" hidden="1" x14ac:dyDescent="0.45"/>
    <row r="1055" ht="14.25" hidden="1" x14ac:dyDescent="0.45"/>
    <row r="1056" ht="14.25" hidden="1" x14ac:dyDescent="0.45"/>
    <row r="1057" ht="14.25" hidden="1" x14ac:dyDescent="0.45"/>
    <row r="1058" ht="14.25" hidden="1" x14ac:dyDescent="0.45"/>
    <row r="1059" ht="14.25" hidden="1" x14ac:dyDescent="0.45"/>
    <row r="1060" ht="14.25" hidden="1" x14ac:dyDescent="0.45"/>
    <row r="1061" ht="14.25" hidden="1" x14ac:dyDescent="0.45"/>
    <row r="1062" ht="14.25" hidden="1" x14ac:dyDescent="0.45"/>
    <row r="1063" ht="14.25" hidden="1" x14ac:dyDescent="0.45"/>
    <row r="1064" ht="14.25" hidden="1" x14ac:dyDescent="0.45"/>
    <row r="1065" ht="14.25" hidden="1" x14ac:dyDescent="0.45"/>
    <row r="1066" ht="14.25" hidden="1" x14ac:dyDescent="0.45"/>
    <row r="1067" ht="14.25" hidden="1" x14ac:dyDescent="0.45"/>
    <row r="1068" ht="14.25" hidden="1" x14ac:dyDescent="0.45"/>
    <row r="1069" ht="14.25" hidden="1" x14ac:dyDescent="0.45"/>
    <row r="1070" ht="14.25" hidden="1" x14ac:dyDescent="0.45"/>
    <row r="1071" ht="14.25" hidden="1" x14ac:dyDescent="0.45"/>
    <row r="1072" ht="14.25" hidden="1" x14ac:dyDescent="0.45"/>
    <row r="1073" ht="14.25" hidden="1" x14ac:dyDescent="0.45"/>
    <row r="1074" ht="14.25" hidden="1" x14ac:dyDescent="0.45"/>
    <row r="1075" ht="14.25" hidden="1" x14ac:dyDescent="0.45"/>
    <row r="1076" ht="14.25" hidden="1" x14ac:dyDescent="0.45"/>
    <row r="1077" ht="14.25" hidden="1" x14ac:dyDescent="0.45"/>
    <row r="1078" ht="14.25" hidden="1" x14ac:dyDescent="0.45"/>
    <row r="1079" ht="14.25" hidden="1" x14ac:dyDescent="0.45"/>
    <row r="1080" ht="14.25" hidden="1" x14ac:dyDescent="0.45"/>
    <row r="1081" ht="14.25" hidden="1" x14ac:dyDescent="0.45"/>
    <row r="1082" ht="14.25" hidden="1" x14ac:dyDescent="0.45"/>
    <row r="1083" ht="14.25" hidden="1" x14ac:dyDescent="0.45"/>
    <row r="1084" ht="14.25" hidden="1" x14ac:dyDescent="0.45"/>
    <row r="1085" ht="14.25" hidden="1" x14ac:dyDescent="0.45"/>
    <row r="1086" ht="14.25" hidden="1" x14ac:dyDescent="0.45"/>
    <row r="1087" ht="14.25" hidden="1" x14ac:dyDescent="0.45"/>
    <row r="1088" ht="14.25" hidden="1" x14ac:dyDescent="0.45"/>
    <row r="1089" ht="14.25" hidden="1" x14ac:dyDescent="0.45"/>
    <row r="1090" ht="14.25" hidden="1" x14ac:dyDescent="0.45"/>
    <row r="1091" ht="14.25" hidden="1" x14ac:dyDescent="0.45"/>
    <row r="1092" ht="14.25" hidden="1" x14ac:dyDescent="0.45"/>
    <row r="1093" ht="14.25" hidden="1" x14ac:dyDescent="0.45"/>
    <row r="1094" ht="14.25" hidden="1" x14ac:dyDescent="0.45"/>
    <row r="1095" ht="14.25" hidden="1" x14ac:dyDescent="0.45"/>
    <row r="1096" ht="14.25" hidden="1" x14ac:dyDescent="0.45"/>
    <row r="1097" ht="14.25" hidden="1" x14ac:dyDescent="0.45"/>
    <row r="1098" ht="14.25" hidden="1" x14ac:dyDescent="0.45"/>
    <row r="1099" ht="14.25" hidden="1" x14ac:dyDescent="0.45"/>
    <row r="1100" ht="14.25" hidden="1" x14ac:dyDescent="0.45"/>
    <row r="1101" ht="14.25" hidden="1" x14ac:dyDescent="0.45"/>
    <row r="1102" ht="14.25" hidden="1" x14ac:dyDescent="0.45"/>
    <row r="1103" ht="14.25" hidden="1" x14ac:dyDescent="0.45"/>
    <row r="1104" ht="14.25" hidden="1" x14ac:dyDescent="0.45"/>
    <row r="1105" ht="14.25" hidden="1" x14ac:dyDescent="0.45"/>
    <row r="1106" ht="14.25" hidden="1" x14ac:dyDescent="0.45"/>
    <row r="1107" ht="14.25" hidden="1" x14ac:dyDescent="0.45"/>
    <row r="1108" ht="14.25" hidden="1" x14ac:dyDescent="0.45"/>
    <row r="1109" ht="14.25" hidden="1" x14ac:dyDescent="0.45"/>
    <row r="1110" ht="14.25" hidden="1" x14ac:dyDescent="0.45"/>
    <row r="1111" ht="14.25" hidden="1" x14ac:dyDescent="0.45"/>
    <row r="1112" ht="14.25" hidden="1" x14ac:dyDescent="0.45"/>
    <row r="1113" ht="14.25" hidden="1" x14ac:dyDescent="0.45"/>
    <row r="1114" ht="14.25" hidden="1" x14ac:dyDescent="0.45"/>
    <row r="1115" ht="14.25" hidden="1" x14ac:dyDescent="0.45"/>
    <row r="1116" ht="14.25" hidden="1" x14ac:dyDescent="0.45"/>
    <row r="1117" ht="14.25" hidden="1" x14ac:dyDescent="0.45"/>
    <row r="1118" ht="14.25" hidden="1" x14ac:dyDescent="0.45"/>
    <row r="1119" ht="14.25" hidden="1" x14ac:dyDescent="0.45"/>
    <row r="1120" ht="14.25" hidden="1" x14ac:dyDescent="0.45"/>
    <row r="1121" ht="14.25" hidden="1" x14ac:dyDescent="0.45"/>
    <row r="1122" ht="14.25" hidden="1" x14ac:dyDescent="0.45"/>
    <row r="1123" ht="14.25" hidden="1" x14ac:dyDescent="0.45"/>
    <row r="1124" ht="14.25" hidden="1" x14ac:dyDescent="0.45"/>
    <row r="1125" ht="14.25" hidden="1" x14ac:dyDescent="0.45"/>
    <row r="1126" ht="14.25" hidden="1" x14ac:dyDescent="0.45"/>
    <row r="1127" ht="14.25" hidden="1" x14ac:dyDescent="0.45"/>
    <row r="1128" ht="14.25" hidden="1" x14ac:dyDescent="0.45"/>
    <row r="1129" ht="14.25" hidden="1" x14ac:dyDescent="0.45"/>
    <row r="1130" ht="14.25" hidden="1" x14ac:dyDescent="0.45"/>
    <row r="1131" ht="14.25" hidden="1" x14ac:dyDescent="0.45"/>
    <row r="1132" ht="14.25" hidden="1" x14ac:dyDescent="0.45"/>
    <row r="1133" ht="14.25" hidden="1" x14ac:dyDescent="0.45"/>
    <row r="1134" ht="14.25" hidden="1" x14ac:dyDescent="0.45"/>
    <row r="1135" ht="14.25" hidden="1" x14ac:dyDescent="0.45"/>
    <row r="1136" ht="14.25" hidden="1" x14ac:dyDescent="0.45"/>
    <row r="1137" ht="14.25" hidden="1" x14ac:dyDescent="0.45"/>
    <row r="1138" ht="14.25" hidden="1" x14ac:dyDescent="0.45"/>
    <row r="1139" ht="14.25" hidden="1" x14ac:dyDescent="0.45"/>
    <row r="1140" ht="14.25" hidden="1" x14ac:dyDescent="0.45"/>
    <row r="1141" ht="14.25" hidden="1" x14ac:dyDescent="0.45"/>
    <row r="1142" ht="14.25" hidden="1" x14ac:dyDescent="0.45"/>
    <row r="1143" ht="14.25" hidden="1" x14ac:dyDescent="0.45"/>
    <row r="1144" ht="14.25" hidden="1" x14ac:dyDescent="0.45"/>
    <row r="1145" ht="14.25" hidden="1" x14ac:dyDescent="0.45"/>
    <row r="1146" ht="14.25" hidden="1" x14ac:dyDescent="0.45"/>
    <row r="1147" ht="14.25" hidden="1" x14ac:dyDescent="0.45"/>
    <row r="1148" ht="14.25" hidden="1" x14ac:dyDescent="0.45"/>
    <row r="1149" ht="14.25" hidden="1" x14ac:dyDescent="0.45"/>
    <row r="1150" ht="14.25" hidden="1" x14ac:dyDescent="0.45"/>
    <row r="1151" ht="14.25" hidden="1" x14ac:dyDescent="0.45"/>
    <row r="1152" ht="14.25" hidden="1" x14ac:dyDescent="0.45"/>
    <row r="1153" ht="14.25" hidden="1" x14ac:dyDescent="0.45"/>
    <row r="1154" ht="14.25" hidden="1" x14ac:dyDescent="0.45"/>
    <row r="1155" ht="14.25" hidden="1" x14ac:dyDescent="0.45"/>
    <row r="1156" ht="14.25" hidden="1" x14ac:dyDescent="0.45"/>
    <row r="1157" ht="14.25" hidden="1" x14ac:dyDescent="0.45"/>
    <row r="1158" ht="14.25" hidden="1" x14ac:dyDescent="0.45"/>
    <row r="1159" ht="14.25" hidden="1" x14ac:dyDescent="0.45"/>
    <row r="1160" ht="14.25" hidden="1" x14ac:dyDescent="0.45"/>
    <row r="1161" ht="14.25" hidden="1" x14ac:dyDescent="0.45"/>
    <row r="1162" ht="14.25" hidden="1" x14ac:dyDescent="0.45"/>
    <row r="1163" ht="14.25" hidden="1" x14ac:dyDescent="0.45"/>
    <row r="1164" ht="14.25" hidden="1" x14ac:dyDescent="0.45"/>
    <row r="1165" ht="14.25" hidden="1" x14ac:dyDescent="0.45"/>
    <row r="1166" ht="14.25" hidden="1" x14ac:dyDescent="0.45"/>
    <row r="1167" ht="14.25" hidden="1" x14ac:dyDescent="0.45"/>
    <row r="1168" ht="14.25" hidden="1" x14ac:dyDescent="0.45"/>
    <row r="1169" ht="14.25" hidden="1" x14ac:dyDescent="0.45"/>
    <row r="1170" ht="14.25" hidden="1" x14ac:dyDescent="0.45"/>
    <row r="1171" ht="14.25" hidden="1" x14ac:dyDescent="0.45"/>
    <row r="1172" ht="14.25" hidden="1" x14ac:dyDescent="0.45"/>
    <row r="1173" ht="14.25" hidden="1" x14ac:dyDescent="0.45"/>
    <row r="1174" ht="14.25" hidden="1" x14ac:dyDescent="0.45"/>
    <row r="1175" ht="14.25" hidden="1" x14ac:dyDescent="0.45"/>
    <row r="1176" ht="14.25" hidden="1" x14ac:dyDescent="0.45"/>
    <row r="1177" ht="14.25" hidden="1" x14ac:dyDescent="0.45"/>
    <row r="1178" ht="14.25" hidden="1" x14ac:dyDescent="0.45"/>
    <row r="1179" ht="14.25" hidden="1" x14ac:dyDescent="0.45"/>
    <row r="1180" ht="14.25" hidden="1" x14ac:dyDescent="0.45"/>
    <row r="1181" ht="14.25" hidden="1" x14ac:dyDescent="0.45"/>
    <row r="1182" ht="14.25" hidden="1" x14ac:dyDescent="0.45"/>
    <row r="1183" ht="14.25" hidden="1" x14ac:dyDescent="0.45"/>
    <row r="1184" ht="14.25" hidden="1" x14ac:dyDescent="0.45"/>
    <row r="1185" ht="14.25" hidden="1" x14ac:dyDescent="0.45"/>
    <row r="1186" ht="14.25" hidden="1" x14ac:dyDescent="0.45"/>
    <row r="1187" ht="14.25" hidden="1" x14ac:dyDescent="0.45"/>
    <row r="1188" ht="14.25" hidden="1" x14ac:dyDescent="0.45"/>
    <row r="1189" ht="14.25" hidden="1" x14ac:dyDescent="0.45"/>
    <row r="1190" ht="14.25" hidden="1" x14ac:dyDescent="0.45"/>
    <row r="1191" ht="14.25" hidden="1" x14ac:dyDescent="0.45"/>
    <row r="1192" ht="14.25" hidden="1" x14ac:dyDescent="0.45"/>
    <row r="1193" ht="14.25" hidden="1" x14ac:dyDescent="0.45"/>
    <row r="1194" ht="14.25" hidden="1" x14ac:dyDescent="0.45"/>
    <row r="1195" ht="14.25" hidden="1" x14ac:dyDescent="0.45"/>
    <row r="1196" ht="14.25" hidden="1" x14ac:dyDescent="0.45"/>
    <row r="1197" ht="14.25" hidden="1" x14ac:dyDescent="0.45"/>
    <row r="1198" ht="14.25" hidden="1" x14ac:dyDescent="0.45"/>
    <row r="1199" ht="14.25" hidden="1" x14ac:dyDescent="0.45"/>
    <row r="1200" ht="14.25" hidden="1" x14ac:dyDescent="0.45"/>
    <row r="1201" ht="14.25" hidden="1" x14ac:dyDescent="0.45"/>
    <row r="1202" ht="14.25" hidden="1" x14ac:dyDescent="0.45"/>
    <row r="1203" ht="14.25" hidden="1" x14ac:dyDescent="0.45"/>
    <row r="1204" ht="14.25" hidden="1" x14ac:dyDescent="0.45"/>
    <row r="1205" ht="14.25" hidden="1" x14ac:dyDescent="0.45"/>
    <row r="1206" ht="14.25" hidden="1" x14ac:dyDescent="0.45"/>
    <row r="1207" ht="14.25" hidden="1" x14ac:dyDescent="0.45"/>
    <row r="1208" ht="14.25" hidden="1" x14ac:dyDescent="0.45"/>
    <row r="1209" ht="14.25" hidden="1" x14ac:dyDescent="0.45"/>
    <row r="1210" ht="14.25" hidden="1" x14ac:dyDescent="0.45"/>
    <row r="1211" ht="14.25" hidden="1" x14ac:dyDescent="0.45"/>
    <row r="1212" ht="14.25" hidden="1" x14ac:dyDescent="0.45"/>
    <row r="1213" ht="14.25" hidden="1" x14ac:dyDescent="0.45"/>
    <row r="1214" ht="14.25" hidden="1" x14ac:dyDescent="0.45"/>
    <row r="1215" ht="14.25" hidden="1" x14ac:dyDescent="0.45"/>
    <row r="1216" ht="14.25" hidden="1" x14ac:dyDescent="0.45"/>
    <row r="1217" ht="14.25" hidden="1" x14ac:dyDescent="0.45"/>
    <row r="1218" ht="14.25" hidden="1" x14ac:dyDescent="0.45"/>
    <row r="1219" ht="14.25" hidden="1" x14ac:dyDescent="0.45"/>
    <row r="1220" ht="14.25" hidden="1" x14ac:dyDescent="0.45"/>
    <row r="1221" ht="14.25" hidden="1" x14ac:dyDescent="0.45"/>
    <row r="1222" ht="14.25" hidden="1" x14ac:dyDescent="0.45"/>
    <row r="1223" ht="14.25" hidden="1" x14ac:dyDescent="0.45"/>
    <row r="1224" ht="14.25" hidden="1" x14ac:dyDescent="0.45"/>
    <row r="1225" ht="14.25" hidden="1" x14ac:dyDescent="0.45"/>
    <row r="1226" ht="14.25" hidden="1" x14ac:dyDescent="0.45"/>
    <row r="1227" ht="14.25" hidden="1" x14ac:dyDescent="0.45"/>
    <row r="1228" ht="14.25" hidden="1" x14ac:dyDescent="0.45"/>
    <row r="1229" ht="14.25" hidden="1" x14ac:dyDescent="0.45"/>
    <row r="1230" ht="14.25" hidden="1" x14ac:dyDescent="0.45"/>
    <row r="1231" ht="14.25" hidden="1" x14ac:dyDescent="0.45"/>
    <row r="1232" ht="14.25" hidden="1" x14ac:dyDescent="0.45"/>
    <row r="1233" ht="14.25" hidden="1" x14ac:dyDescent="0.45"/>
    <row r="1234" ht="14.25" hidden="1" x14ac:dyDescent="0.45"/>
    <row r="1235" ht="14.25" hidden="1" x14ac:dyDescent="0.45"/>
    <row r="1236" ht="14.25" hidden="1" x14ac:dyDescent="0.45"/>
    <row r="1237" ht="14.25" hidden="1" x14ac:dyDescent="0.45"/>
    <row r="1238" ht="14.25" hidden="1" x14ac:dyDescent="0.45"/>
    <row r="1239" ht="14.25" hidden="1" x14ac:dyDescent="0.45"/>
    <row r="1240" ht="14.25" hidden="1" x14ac:dyDescent="0.45"/>
    <row r="1241" ht="14.25" hidden="1" x14ac:dyDescent="0.45"/>
    <row r="1242" ht="14.25" hidden="1" x14ac:dyDescent="0.45"/>
    <row r="1243" ht="14.25" hidden="1" x14ac:dyDescent="0.45"/>
    <row r="1244" ht="14.25" hidden="1" x14ac:dyDescent="0.45"/>
    <row r="1245" ht="14.25" hidden="1" x14ac:dyDescent="0.45"/>
    <row r="1246" ht="14.25" hidden="1" x14ac:dyDescent="0.45"/>
    <row r="1247" ht="14.25" hidden="1" x14ac:dyDescent="0.45"/>
    <row r="1248" ht="14.25" hidden="1" x14ac:dyDescent="0.45"/>
    <row r="1249" ht="14.25" hidden="1" x14ac:dyDescent="0.45"/>
    <row r="1250" ht="14.25" hidden="1" x14ac:dyDescent="0.45"/>
    <row r="1251" ht="14.25" hidden="1" x14ac:dyDescent="0.45"/>
    <row r="1252" ht="14.25" hidden="1" x14ac:dyDescent="0.45"/>
    <row r="1253" ht="14.25" hidden="1" x14ac:dyDescent="0.45"/>
    <row r="1254" ht="14.25" hidden="1" x14ac:dyDescent="0.45"/>
    <row r="1255" ht="14.25" hidden="1" x14ac:dyDescent="0.45"/>
    <row r="1256" ht="14.25" hidden="1" x14ac:dyDescent="0.45"/>
    <row r="1257" ht="14.25" hidden="1" x14ac:dyDescent="0.45"/>
    <row r="1258" ht="14.25" hidden="1" x14ac:dyDescent="0.45"/>
    <row r="1259" ht="14.25" hidden="1" x14ac:dyDescent="0.45"/>
    <row r="1260" ht="14.25" hidden="1" x14ac:dyDescent="0.45"/>
    <row r="1261" ht="14.25" hidden="1" x14ac:dyDescent="0.45"/>
    <row r="1262" ht="14.25" hidden="1" x14ac:dyDescent="0.45"/>
    <row r="1263" ht="14.25" hidden="1" x14ac:dyDescent="0.45"/>
    <row r="1264" ht="14.25" hidden="1" x14ac:dyDescent="0.45"/>
    <row r="1265" ht="14.25" hidden="1" x14ac:dyDescent="0.45"/>
    <row r="1266" ht="14.25" hidden="1" x14ac:dyDescent="0.45"/>
    <row r="1267" ht="14.25" hidden="1" x14ac:dyDescent="0.45"/>
    <row r="1268" ht="14.25" hidden="1" x14ac:dyDescent="0.45"/>
    <row r="1269" ht="14.25" hidden="1" x14ac:dyDescent="0.45"/>
    <row r="1270" ht="14.25" hidden="1" x14ac:dyDescent="0.45"/>
    <row r="1271" ht="14.25" hidden="1" x14ac:dyDescent="0.45"/>
    <row r="1272" ht="14.25" hidden="1" x14ac:dyDescent="0.45"/>
    <row r="1273" ht="14.25" hidden="1" x14ac:dyDescent="0.45"/>
    <row r="1274" ht="14.25" hidden="1" x14ac:dyDescent="0.45"/>
    <row r="1275" ht="14.25" hidden="1" x14ac:dyDescent="0.45"/>
    <row r="1276" ht="14.25" hidden="1" x14ac:dyDescent="0.45"/>
    <row r="1277" ht="14.25" hidden="1" x14ac:dyDescent="0.45"/>
    <row r="1278" ht="14.25" hidden="1" x14ac:dyDescent="0.45"/>
    <row r="1279" ht="14.25" hidden="1" x14ac:dyDescent="0.45"/>
    <row r="1280" ht="14.25" hidden="1" x14ac:dyDescent="0.45"/>
    <row r="1281" ht="14.25" hidden="1" x14ac:dyDescent="0.45"/>
    <row r="1282" ht="14.25" hidden="1" x14ac:dyDescent="0.45"/>
    <row r="1283" ht="14.25" hidden="1" x14ac:dyDescent="0.45"/>
    <row r="1284" ht="14.25" hidden="1" x14ac:dyDescent="0.45"/>
    <row r="1285" ht="14.25" hidden="1" x14ac:dyDescent="0.45"/>
    <row r="1286" ht="14.25" hidden="1" x14ac:dyDescent="0.45"/>
    <row r="1287" ht="14.25" hidden="1" x14ac:dyDescent="0.45"/>
    <row r="1288" ht="14.25" hidden="1" x14ac:dyDescent="0.45"/>
    <row r="1289" ht="14.25" hidden="1" x14ac:dyDescent="0.45"/>
    <row r="1290" ht="14.25" hidden="1" x14ac:dyDescent="0.45"/>
    <row r="1291" ht="14.25" hidden="1" x14ac:dyDescent="0.45"/>
    <row r="1292" ht="14.25" hidden="1" x14ac:dyDescent="0.45"/>
    <row r="1293" ht="14.25" hidden="1" x14ac:dyDescent="0.45"/>
    <row r="1294" ht="14.25" hidden="1" x14ac:dyDescent="0.45"/>
    <row r="1295" ht="14.25" hidden="1" x14ac:dyDescent="0.45"/>
    <row r="1296" ht="14.25" hidden="1" x14ac:dyDescent="0.45"/>
    <row r="1297" ht="14.25" hidden="1" x14ac:dyDescent="0.45"/>
    <row r="1298" ht="14.25" hidden="1" x14ac:dyDescent="0.45"/>
    <row r="1299" ht="14.25" hidden="1" x14ac:dyDescent="0.45"/>
    <row r="1300" ht="14.25" hidden="1" x14ac:dyDescent="0.45"/>
    <row r="1301" ht="14.25" hidden="1" x14ac:dyDescent="0.45"/>
    <row r="1302" ht="14.25" hidden="1" x14ac:dyDescent="0.45"/>
    <row r="1303" ht="14.25" hidden="1" x14ac:dyDescent="0.45"/>
    <row r="1304" ht="14.25" hidden="1" x14ac:dyDescent="0.45"/>
    <row r="1305" ht="14.25" hidden="1" x14ac:dyDescent="0.45"/>
    <row r="1306" ht="14.25" hidden="1" x14ac:dyDescent="0.45"/>
    <row r="1307" ht="14.25" hidden="1" x14ac:dyDescent="0.45"/>
    <row r="1308" ht="14.25" hidden="1" x14ac:dyDescent="0.45"/>
    <row r="1309" ht="14.25" hidden="1" x14ac:dyDescent="0.45"/>
    <row r="1310" ht="14.25" hidden="1" x14ac:dyDescent="0.45"/>
    <row r="1311" ht="14.25" hidden="1" x14ac:dyDescent="0.45"/>
    <row r="1312" ht="14.25" hidden="1" x14ac:dyDescent="0.45"/>
    <row r="1313" ht="14.25" hidden="1" x14ac:dyDescent="0.45"/>
    <row r="1314" ht="14.25" hidden="1" x14ac:dyDescent="0.45"/>
    <row r="1315" ht="14.25" hidden="1" x14ac:dyDescent="0.45"/>
    <row r="1316" ht="14.25" hidden="1" x14ac:dyDescent="0.45"/>
    <row r="1317" ht="14.25" hidden="1" x14ac:dyDescent="0.45"/>
    <row r="1318" ht="14.25" hidden="1" x14ac:dyDescent="0.45"/>
    <row r="1319" ht="14.25" hidden="1" x14ac:dyDescent="0.45"/>
    <row r="1320" ht="14.25" hidden="1" x14ac:dyDescent="0.45"/>
    <row r="1321" ht="14.25" hidden="1" x14ac:dyDescent="0.45"/>
    <row r="1322" ht="14.25" hidden="1" x14ac:dyDescent="0.45"/>
    <row r="1323" ht="14.25" hidden="1" x14ac:dyDescent="0.45"/>
    <row r="1324" ht="14.25" hidden="1" x14ac:dyDescent="0.45"/>
    <row r="1325" ht="14.25" hidden="1" x14ac:dyDescent="0.45"/>
    <row r="1326" ht="14.25" hidden="1" x14ac:dyDescent="0.45"/>
    <row r="1327" ht="14.25" hidden="1" x14ac:dyDescent="0.45"/>
    <row r="1328" ht="14.25" hidden="1" x14ac:dyDescent="0.45"/>
    <row r="1329" ht="14.25" hidden="1" x14ac:dyDescent="0.45"/>
    <row r="1330" ht="14.25" hidden="1" x14ac:dyDescent="0.45"/>
    <row r="1331" ht="14.25" hidden="1" x14ac:dyDescent="0.45"/>
    <row r="1332" ht="14.25" hidden="1" x14ac:dyDescent="0.45"/>
    <row r="1333" ht="14.25" hidden="1" x14ac:dyDescent="0.45"/>
    <row r="1334" ht="14.25" hidden="1" x14ac:dyDescent="0.45"/>
    <row r="1335" ht="14.25" hidden="1" x14ac:dyDescent="0.45"/>
    <row r="1336" ht="14.25" hidden="1" x14ac:dyDescent="0.45"/>
    <row r="1337" ht="14.25" hidden="1" x14ac:dyDescent="0.45"/>
    <row r="1338" ht="14.25" hidden="1" x14ac:dyDescent="0.45"/>
    <row r="1339" ht="14.25" hidden="1" x14ac:dyDescent="0.45"/>
    <row r="1340" ht="14.25" hidden="1" x14ac:dyDescent="0.45"/>
    <row r="1341" ht="14.25" hidden="1" x14ac:dyDescent="0.45"/>
    <row r="1342" ht="14.25" hidden="1" x14ac:dyDescent="0.45"/>
    <row r="1343" ht="14.25" hidden="1" x14ac:dyDescent="0.45"/>
    <row r="1344" ht="14.25" hidden="1" x14ac:dyDescent="0.45"/>
    <row r="1345" ht="14.25" hidden="1" x14ac:dyDescent="0.45"/>
    <row r="1346" ht="14.25" hidden="1" x14ac:dyDescent="0.45"/>
    <row r="1347" ht="14.25" hidden="1" x14ac:dyDescent="0.45"/>
    <row r="1348" ht="14.25" hidden="1" x14ac:dyDescent="0.45"/>
    <row r="1349" ht="14.25" hidden="1" x14ac:dyDescent="0.45"/>
    <row r="1350" ht="14.25" hidden="1" x14ac:dyDescent="0.45"/>
    <row r="1351" ht="14.25" hidden="1" x14ac:dyDescent="0.45"/>
    <row r="1352" ht="14.25" hidden="1" x14ac:dyDescent="0.45"/>
    <row r="1353" ht="14.25" hidden="1" x14ac:dyDescent="0.45"/>
    <row r="1354" ht="14.25" hidden="1" x14ac:dyDescent="0.45"/>
    <row r="1355" ht="14.25" hidden="1" x14ac:dyDescent="0.45"/>
    <row r="1356" ht="14.25" hidden="1" x14ac:dyDescent="0.45"/>
    <row r="1357" ht="14.25" hidden="1" x14ac:dyDescent="0.45"/>
    <row r="1358" ht="14.25" hidden="1" x14ac:dyDescent="0.45"/>
    <row r="1359" ht="14.25" hidden="1" x14ac:dyDescent="0.45"/>
    <row r="1360" ht="14.25" hidden="1" x14ac:dyDescent="0.45"/>
    <row r="1361" ht="14.25" hidden="1" x14ac:dyDescent="0.45"/>
    <row r="1362" ht="14.25" hidden="1" x14ac:dyDescent="0.45"/>
    <row r="1363" ht="14.25" hidden="1" x14ac:dyDescent="0.45"/>
    <row r="1364" ht="14.25" hidden="1" x14ac:dyDescent="0.45"/>
    <row r="1365" ht="14.25" hidden="1" x14ac:dyDescent="0.45"/>
    <row r="1366" ht="14.25" hidden="1" x14ac:dyDescent="0.45"/>
    <row r="1367" ht="14.25" hidden="1" x14ac:dyDescent="0.45"/>
    <row r="1368" ht="14.25" hidden="1" x14ac:dyDescent="0.45"/>
    <row r="1369" ht="14.25" hidden="1" x14ac:dyDescent="0.45"/>
    <row r="1370" ht="14.25" hidden="1" x14ac:dyDescent="0.45"/>
    <row r="1371" ht="14.25" hidden="1" x14ac:dyDescent="0.45"/>
    <row r="1372" ht="14.25" hidden="1" x14ac:dyDescent="0.45"/>
    <row r="1373" ht="14.25" hidden="1" x14ac:dyDescent="0.45"/>
    <row r="1374" ht="14.25" hidden="1" x14ac:dyDescent="0.45"/>
    <row r="1375" ht="14.25" hidden="1" x14ac:dyDescent="0.45"/>
    <row r="1376" ht="14.25" hidden="1" x14ac:dyDescent="0.45"/>
    <row r="1377" ht="14.25" hidden="1" x14ac:dyDescent="0.45"/>
    <row r="1378" ht="14.25" hidden="1" x14ac:dyDescent="0.45"/>
    <row r="1379" ht="14.25" hidden="1" x14ac:dyDescent="0.45"/>
    <row r="1380" ht="14.25" hidden="1" x14ac:dyDescent="0.45"/>
    <row r="1381" ht="14.25" hidden="1" x14ac:dyDescent="0.45"/>
    <row r="1382" ht="14.25" hidden="1" x14ac:dyDescent="0.45"/>
    <row r="1383" ht="14.25" hidden="1" x14ac:dyDescent="0.45"/>
    <row r="1384" ht="14.25" hidden="1" x14ac:dyDescent="0.45"/>
    <row r="1385" ht="14.25" hidden="1" x14ac:dyDescent="0.45"/>
    <row r="1386" ht="14.25" hidden="1" x14ac:dyDescent="0.45"/>
    <row r="1387" ht="14.25" hidden="1" x14ac:dyDescent="0.45"/>
    <row r="1388" ht="14.25" hidden="1" x14ac:dyDescent="0.45"/>
    <row r="1389" ht="14.25" hidden="1" x14ac:dyDescent="0.45"/>
    <row r="1390" ht="14.25" hidden="1" x14ac:dyDescent="0.45"/>
    <row r="1391" ht="14.25" hidden="1" x14ac:dyDescent="0.45"/>
    <row r="1392" ht="14.25" hidden="1" x14ac:dyDescent="0.45"/>
    <row r="1393" ht="14.25" hidden="1" x14ac:dyDescent="0.45"/>
    <row r="1394" ht="14.25" hidden="1" x14ac:dyDescent="0.45"/>
    <row r="1395" ht="14.25" hidden="1" x14ac:dyDescent="0.45"/>
    <row r="1396" ht="14.25" hidden="1" x14ac:dyDescent="0.45"/>
    <row r="1397" ht="14.25" hidden="1" x14ac:dyDescent="0.45"/>
    <row r="1398" ht="14.25" hidden="1" x14ac:dyDescent="0.45"/>
    <row r="1399" ht="14.25" hidden="1" x14ac:dyDescent="0.45"/>
    <row r="1400" ht="14.25" hidden="1" x14ac:dyDescent="0.45"/>
    <row r="1401" ht="14.25" hidden="1" x14ac:dyDescent="0.45"/>
    <row r="1402" ht="14.25" hidden="1" x14ac:dyDescent="0.45"/>
    <row r="1403" ht="14.25" hidden="1" x14ac:dyDescent="0.45"/>
    <row r="1404" ht="14.25" hidden="1" x14ac:dyDescent="0.45"/>
    <row r="1405" ht="14.25" hidden="1" x14ac:dyDescent="0.45"/>
    <row r="1406" ht="14.25" hidden="1" x14ac:dyDescent="0.45"/>
    <row r="1407" ht="14.25" hidden="1" x14ac:dyDescent="0.45"/>
    <row r="1408" ht="14.25" hidden="1" x14ac:dyDescent="0.45"/>
    <row r="1409" ht="14.25" hidden="1" x14ac:dyDescent="0.45"/>
    <row r="1410" ht="14.25" hidden="1" x14ac:dyDescent="0.45"/>
    <row r="1411" ht="14.25" hidden="1" x14ac:dyDescent="0.45"/>
    <row r="1412" ht="14.25" hidden="1" x14ac:dyDescent="0.45"/>
    <row r="1413" ht="14.25" hidden="1" x14ac:dyDescent="0.45"/>
    <row r="1414" ht="14.25" hidden="1" x14ac:dyDescent="0.45"/>
    <row r="1415" ht="14.25" hidden="1" x14ac:dyDescent="0.45"/>
    <row r="1416" ht="14.25" hidden="1" x14ac:dyDescent="0.45"/>
    <row r="1417" ht="14.25" hidden="1" x14ac:dyDescent="0.45"/>
    <row r="1418" ht="14.25" hidden="1" x14ac:dyDescent="0.45"/>
    <row r="1419" ht="14.25" hidden="1" x14ac:dyDescent="0.45"/>
    <row r="1420" ht="14.25" hidden="1" x14ac:dyDescent="0.45"/>
    <row r="1421" ht="14.25" hidden="1" x14ac:dyDescent="0.45"/>
    <row r="1422" ht="14.25" hidden="1" x14ac:dyDescent="0.45"/>
    <row r="1423" ht="14.25" hidden="1" x14ac:dyDescent="0.45"/>
    <row r="1424" ht="14.25" hidden="1" x14ac:dyDescent="0.45"/>
    <row r="1425" ht="14.25" hidden="1" x14ac:dyDescent="0.45"/>
    <row r="1426" ht="14.25" hidden="1" x14ac:dyDescent="0.45"/>
    <row r="1427" ht="14.25" hidden="1" x14ac:dyDescent="0.45"/>
    <row r="1428" ht="14.25" hidden="1" x14ac:dyDescent="0.45"/>
    <row r="1429" ht="14.25" hidden="1" x14ac:dyDescent="0.45"/>
    <row r="1430" ht="14.25" hidden="1" x14ac:dyDescent="0.45"/>
    <row r="1431" ht="14.25" hidden="1" x14ac:dyDescent="0.45"/>
    <row r="1432" ht="14.25" hidden="1" x14ac:dyDescent="0.45"/>
    <row r="1433" ht="14.25" hidden="1" x14ac:dyDescent="0.45"/>
    <row r="1434" ht="14.25" hidden="1" x14ac:dyDescent="0.45"/>
    <row r="1435" ht="14.25" hidden="1" x14ac:dyDescent="0.45"/>
    <row r="1436" ht="14.25" hidden="1" x14ac:dyDescent="0.45"/>
    <row r="1437" ht="14.25" hidden="1" x14ac:dyDescent="0.45"/>
    <row r="1438" ht="14.25" hidden="1" x14ac:dyDescent="0.45"/>
    <row r="1439" ht="14.25" hidden="1" x14ac:dyDescent="0.45"/>
    <row r="1440" ht="14.25" hidden="1" x14ac:dyDescent="0.45"/>
    <row r="1441" ht="14.25" hidden="1" x14ac:dyDescent="0.45"/>
    <row r="1442" ht="14.25" hidden="1" x14ac:dyDescent="0.45"/>
    <row r="1443" ht="14.25" hidden="1" x14ac:dyDescent="0.45"/>
    <row r="1444" ht="14.25" hidden="1" x14ac:dyDescent="0.45"/>
    <row r="1445" ht="14.25" hidden="1" x14ac:dyDescent="0.45"/>
    <row r="1446" ht="14.25" hidden="1" x14ac:dyDescent="0.45"/>
    <row r="1447" ht="14.25" hidden="1" x14ac:dyDescent="0.45"/>
    <row r="1448" ht="14.25" hidden="1" x14ac:dyDescent="0.45"/>
    <row r="1449" ht="14.25" hidden="1" x14ac:dyDescent="0.45"/>
    <row r="1450" ht="14.25" hidden="1" x14ac:dyDescent="0.45"/>
    <row r="1451" ht="14.25" hidden="1" x14ac:dyDescent="0.45"/>
    <row r="1452" ht="14.25" hidden="1" x14ac:dyDescent="0.45"/>
    <row r="1453" ht="14.25" hidden="1" x14ac:dyDescent="0.45"/>
    <row r="1454" ht="14.25" hidden="1" x14ac:dyDescent="0.45"/>
    <row r="1455" ht="14.25" hidden="1" x14ac:dyDescent="0.45"/>
    <row r="1456" ht="14.25" hidden="1" x14ac:dyDescent="0.45"/>
    <row r="1457" ht="14.25" hidden="1" x14ac:dyDescent="0.45"/>
    <row r="1458" ht="14.25" hidden="1" x14ac:dyDescent="0.45"/>
    <row r="1459" ht="14.25" hidden="1" x14ac:dyDescent="0.45"/>
    <row r="1460" ht="14.25" hidden="1" x14ac:dyDescent="0.45"/>
    <row r="1461" ht="14.25" hidden="1" x14ac:dyDescent="0.45"/>
    <row r="1462" ht="14.25" hidden="1" x14ac:dyDescent="0.45"/>
    <row r="1463" ht="14.25" hidden="1" x14ac:dyDescent="0.45"/>
    <row r="1464" ht="14.25" hidden="1" x14ac:dyDescent="0.45"/>
    <row r="1465" ht="14.25" hidden="1" x14ac:dyDescent="0.45"/>
    <row r="1466" ht="14.25" hidden="1" x14ac:dyDescent="0.45"/>
    <row r="1467" ht="14.25" hidden="1" x14ac:dyDescent="0.45"/>
    <row r="1468" ht="14.25" hidden="1" x14ac:dyDescent="0.45"/>
    <row r="1469" ht="14.25" hidden="1" x14ac:dyDescent="0.45"/>
    <row r="1470" ht="14.25" hidden="1" x14ac:dyDescent="0.45"/>
    <row r="1471" ht="14.25" hidden="1" x14ac:dyDescent="0.45"/>
    <row r="1472" ht="14.25" hidden="1" x14ac:dyDescent="0.45"/>
    <row r="1473" ht="14.25" hidden="1" x14ac:dyDescent="0.45"/>
    <row r="1474" ht="14.25" hidden="1" x14ac:dyDescent="0.45"/>
    <row r="1475" ht="14.25" hidden="1" x14ac:dyDescent="0.45"/>
    <row r="1476" ht="14.25" hidden="1" x14ac:dyDescent="0.45"/>
    <row r="1477" ht="14.25" hidden="1" x14ac:dyDescent="0.45"/>
    <row r="1478" ht="14.25" hidden="1" x14ac:dyDescent="0.45"/>
    <row r="1479" ht="14.25" hidden="1" x14ac:dyDescent="0.45"/>
    <row r="1480" ht="14.25" hidden="1" x14ac:dyDescent="0.45"/>
    <row r="1481" ht="14.25" hidden="1" x14ac:dyDescent="0.45"/>
    <row r="1482" ht="14.25" hidden="1" x14ac:dyDescent="0.45"/>
    <row r="1483" ht="14.25" hidden="1" x14ac:dyDescent="0.45"/>
    <row r="1484" ht="14.25" hidden="1" x14ac:dyDescent="0.45"/>
    <row r="1485" ht="14.25" hidden="1" x14ac:dyDescent="0.45"/>
    <row r="1486" ht="14.25" hidden="1" x14ac:dyDescent="0.45"/>
    <row r="1487" ht="14.25" hidden="1" x14ac:dyDescent="0.45"/>
    <row r="1488" ht="14.25" hidden="1" x14ac:dyDescent="0.45"/>
    <row r="1489" ht="14.25" hidden="1" x14ac:dyDescent="0.45"/>
    <row r="1490" ht="14.25" hidden="1" x14ac:dyDescent="0.45"/>
    <row r="1491" ht="14.25" hidden="1" x14ac:dyDescent="0.45"/>
    <row r="1492" ht="14.25" hidden="1" x14ac:dyDescent="0.45"/>
    <row r="1493" ht="14.25" hidden="1" x14ac:dyDescent="0.45"/>
    <row r="1494" ht="14.25" hidden="1" x14ac:dyDescent="0.45"/>
    <row r="1495" ht="14.25" hidden="1" x14ac:dyDescent="0.45"/>
    <row r="1496" ht="14.25" hidden="1" x14ac:dyDescent="0.45"/>
    <row r="1497" ht="14.25" hidden="1" x14ac:dyDescent="0.45"/>
    <row r="1498" ht="14.25" hidden="1" x14ac:dyDescent="0.45"/>
    <row r="1499" ht="14.25" hidden="1" x14ac:dyDescent="0.45"/>
    <row r="1500" ht="14.25" hidden="1" x14ac:dyDescent="0.45"/>
    <row r="1501" ht="14.25" hidden="1" x14ac:dyDescent="0.45"/>
    <row r="1502" ht="14.25" hidden="1" x14ac:dyDescent="0.45"/>
    <row r="1503" ht="14.25" hidden="1" x14ac:dyDescent="0.45"/>
    <row r="1504" ht="14.25" hidden="1" x14ac:dyDescent="0.45"/>
    <row r="1505" ht="14.25" hidden="1" x14ac:dyDescent="0.45"/>
    <row r="1506" ht="14.25" hidden="1" x14ac:dyDescent="0.45"/>
    <row r="1507" ht="14.25" hidden="1" x14ac:dyDescent="0.45"/>
    <row r="1508" ht="14.25" hidden="1" x14ac:dyDescent="0.45"/>
    <row r="1509" ht="14.25" hidden="1" x14ac:dyDescent="0.45"/>
    <row r="1510" ht="14.25" hidden="1" x14ac:dyDescent="0.45"/>
    <row r="1511" ht="14.25" hidden="1" x14ac:dyDescent="0.45"/>
    <row r="1512" ht="14.25" hidden="1" x14ac:dyDescent="0.45"/>
    <row r="1513" ht="14.25" hidden="1" x14ac:dyDescent="0.45"/>
    <row r="1514" ht="14.25" hidden="1" x14ac:dyDescent="0.45"/>
    <row r="1515" ht="14.25" hidden="1" x14ac:dyDescent="0.45"/>
    <row r="1516" ht="14.25" hidden="1" x14ac:dyDescent="0.45"/>
    <row r="1517" ht="14.25" hidden="1" x14ac:dyDescent="0.45"/>
    <row r="1518" ht="14.25" hidden="1" x14ac:dyDescent="0.45"/>
    <row r="1519" ht="14.25" hidden="1" x14ac:dyDescent="0.45"/>
    <row r="1520" ht="14.25" hidden="1" x14ac:dyDescent="0.45"/>
    <row r="1521" ht="14.25" hidden="1" x14ac:dyDescent="0.45"/>
    <row r="1522" ht="14.25" hidden="1" x14ac:dyDescent="0.45"/>
    <row r="1523" ht="14.25" hidden="1" x14ac:dyDescent="0.45"/>
    <row r="1524" ht="14.25" hidden="1" x14ac:dyDescent="0.45"/>
    <row r="1525" ht="14.25" hidden="1" x14ac:dyDescent="0.45"/>
    <row r="1526" ht="14.25" hidden="1" x14ac:dyDescent="0.45"/>
    <row r="1527" ht="14.25" hidden="1" x14ac:dyDescent="0.45"/>
    <row r="1528" ht="14.25" hidden="1" x14ac:dyDescent="0.45"/>
    <row r="1529" ht="14.25" hidden="1" x14ac:dyDescent="0.45"/>
    <row r="1530" ht="14.25" hidden="1" x14ac:dyDescent="0.45"/>
    <row r="1531" ht="14.25" hidden="1" x14ac:dyDescent="0.45"/>
    <row r="1532" ht="14.25" hidden="1" x14ac:dyDescent="0.45"/>
    <row r="1533" ht="14.25" hidden="1" x14ac:dyDescent="0.45"/>
    <row r="1534" ht="14.25" hidden="1" x14ac:dyDescent="0.45"/>
    <row r="1535" ht="14.25" hidden="1" x14ac:dyDescent="0.45"/>
    <row r="1536" ht="14.25" hidden="1" x14ac:dyDescent="0.45"/>
    <row r="1537" ht="14.25" hidden="1" x14ac:dyDescent="0.45"/>
    <row r="1538" ht="14.25" hidden="1" x14ac:dyDescent="0.45"/>
    <row r="1539" ht="14.25" hidden="1" x14ac:dyDescent="0.45"/>
    <row r="1540" ht="14.25" hidden="1" x14ac:dyDescent="0.45"/>
    <row r="1541" ht="14.25" hidden="1" x14ac:dyDescent="0.45"/>
    <row r="1542" ht="14.25" hidden="1" x14ac:dyDescent="0.45"/>
    <row r="1543" ht="14.25" hidden="1" x14ac:dyDescent="0.45"/>
    <row r="1544" ht="14.25" hidden="1" x14ac:dyDescent="0.45"/>
    <row r="1545" ht="14.25" hidden="1" x14ac:dyDescent="0.45"/>
    <row r="1546" ht="14.25" hidden="1" x14ac:dyDescent="0.45"/>
    <row r="1547" ht="14.25" hidden="1" x14ac:dyDescent="0.45"/>
    <row r="1548" ht="14.25" hidden="1" x14ac:dyDescent="0.45"/>
    <row r="1549" ht="14.25" hidden="1" x14ac:dyDescent="0.45"/>
    <row r="1550" ht="14.25" hidden="1" x14ac:dyDescent="0.45"/>
    <row r="1551" ht="14.25" hidden="1" x14ac:dyDescent="0.45"/>
    <row r="1552" ht="14.25" hidden="1" x14ac:dyDescent="0.45"/>
    <row r="1553" ht="14.25" hidden="1" x14ac:dyDescent="0.45"/>
    <row r="1554" ht="14.25" hidden="1" x14ac:dyDescent="0.45"/>
    <row r="1555" ht="14.25" hidden="1" x14ac:dyDescent="0.45"/>
    <row r="1556" ht="14.25" hidden="1" x14ac:dyDescent="0.45"/>
    <row r="1557" ht="14.25" hidden="1" x14ac:dyDescent="0.45"/>
    <row r="1558" ht="14.25" hidden="1" x14ac:dyDescent="0.45"/>
    <row r="1559" ht="14.25" hidden="1" x14ac:dyDescent="0.45"/>
    <row r="1560" ht="14.25" hidden="1" x14ac:dyDescent="0.45"/>
    <row r="1561" ht="14.25" hidden="1" x14ac:dyDescent="0.45"/>
    <row r="1562" ht="14.25" hidden="1" x14ac:dyDescent="0.45"/>
    <row r="1563" ht="14.25" hidden="1" x14ac:dyDescent="0.45"/>
    <row r="1564" ht="14.25" hidden="1" x14ac:dyDescent="0.45"/>
    <row r="1565" ht="14.25" hidden="1" x14ac:dyDescent="0.45"/>
    <row r="1566" ht="14.25" hidden="1" x14ac:dyDescent="0.45"/>
    <row r="1567" ht="14.25" hidden="1" x14ac:dyDescent="0.45"/>
    <row r="1568" ht="14.25" hidden="1" x14ac:dyDescent="0.45"/>
    <row r="1569" ht="14.25" hidden="1" x14ac:dyDescent="0.45"/>
    <row r="1570" ht="14.25" hidden="1" x14ac:dyDescent="0.45"/>
    <row r="1571" ht="14.25" hidden="1" x14ac:dyDescent="0.45"/>
    <row r="1572" ht="14.25" hidden="1" x14ac:dyDescent="0.45"/>
    <row r="1573" ht="14.25" hidden="1" x14ac:dyDescent="0.45"/>
    <row r="1574" ht="14.25" hidden="1" x14ac:dyDescent="0.45"/>
    <row r="1575" ht="14.25" hidden="1" x14ac:dyDescent="0.45"/>
    <row r="1576" ht="14.25" hidden="1" x14ac:dyDescent="0.45"/>
    <row r="1577" ht="14.25" hidden="1" x14ac:dyDescent="0.45"/>
    <row r="1578" ht="14.25" hidden="1" x14ac:dyDescent="0.45"/>
    <row r="1579" ht="14.25" hidden="1" x14ac:dyDescent="0.45"/>
    <row r="1580" ht="14.25" hidden="1" x14ac:dyDescent="0.45"/>
    <row r="1581" ht="14.25" hidden="1" x14ac:dyDescent="0.45"/>
    <row r="1582" ht="14.25" hidden="1" x14ac:dyDescent="0.45"/>
    <row r="1583" ht="14.25" hidden="1" x14ac:dyDescent="0.45"/>
    <row r="1584" ht="14.25" hidden="1" x14ac:dyDescent="0.45"/>
    <row r="1585" ht="14.25" hidden="1" x14ac:dyDescent="0.45"/>
    <row r="1586" ht="14.25" hidden="1" x14ac:dyDescent="0.45"/>
    <row r="1587" ht="14.25" hidden="1" x14ac:dyDescent="0.45"/>
    <row r="1588" ht="14.25" hidden="1" x14ac:dyDescent="0.45"/>
    <row r="1589" ht="14.25" hidden="1" x14ac:dyDescent="0.45"/>
    <row r="1590" ht="14.25" hidden="1" x14ac:dyDescent="0.45"/>
    <row r="1591" ht="14.25" hidden="1" x14ac:dyDescent="0.45"/>
    <row r="1592" ht="14.25" hidden="1" x14ac:dyDescent="0.45"/>
    <row r="1593" ht="14.25" hidden="1" x14ac:dyDescent="0.45"/>
    <row r="1594" ht="14.25" hidden="1" x14ac:dyDescent="0.45"/>
    <row r="1595" ht="14.25" hidden="1" x14ac:dyDescent="0.45"/>
    <row r="1596" ht="14.25" hidden="1" x14ac:dyDescent="0.45"/>
    <row r="1597" ht="14.25" hidden="1" x14ac:dyDescent="0.45"/>
    <row r="1598" ht="14.25" hidden="1" x14ac:dyDescent="0.45"/>
    <row r="1599" ht="14.25" hidden="1" x14ac:dyDescent="0.45"/>
    <row r="1600" ht="14.25" hidden="1" x14ac:dyDescent="0.45"/>
    <row r="1601" ht="14.25" hidden="1" x14ac:dyDescent="0.45"/>
    <row r="1602" ht="14.25" hidden="1" x14ac:dyDescent="0.45"/>
    <row r="1603" ht="14.25" hidden="1" x14ac:dyDescent="0.45"/>
    <row r="1604" ht="14.25" hidden="1" x14ac:dyDescent="0.45"/>
    <row r="1605" ht="14.25" hidden="1" x14ac:dyDescent="0.45"/>
    <row r="1606" ht="14.25" hidden="1" x14ac:dyDescent="0.45"/>
    <row r="1607" ht="14.25" hidden="1" x14ac:dyDescent="0.45"/>
    <row r="1608" ht="14.25" hidden="1" x14ac:dyDescent="0.45"/>
    <row r="1609" ht="14.25" hidden="1" x14ac:dyDescent="0.45"/>
    <row r="1610" ht="14.25" hidden="1" x14ac:dyDescent="0.45"/>
    <row r="1611" ht="14.25" hidden="1" x14ac:dyDescent="0.45"/>
    <row r="1612" ht="14.25" hidden="1" x14ac:dyDescent="0.45"/>
    <row r="1613" ht="14.25" hidden="1" x14ac:dyDescent="0.45"/>
    <row r="1614" ht="14.25" hidden="1" x14ac:dyDescent="0.45"/>
    <row r="1615" ht="14.25" hidden="1" x14ac:dyDescent="0.45"/>
    <row r="1616" ht="14.25" hidden="1" x14ac:dyDescent="0.45"/>
    <row r="1617" ht="14.25" hidden="1" x14ac:dyDescent="0.45"/>
    <row r="1618" ht="14.25" hidden="1" x14ac:dyDescent="0.45"/>
    <row r="1619" ht="14.25" hidden="1" x14ac:dyDescent="0.45"/>
    <row r="1620" ht="14.25" hidden="1" x14ac:dyDescent="0.45"/>
    <row r="1621" ht="14.25" hidden="1" x14ac:dyDescent="0.45"/>
    <row r="1622" ht="14.25" hidden="1" x14ac:dyDescent="0.45"/>
    <row r="1623" ht="14.25" hidden="1" x14ac:dyDescent="0.45"/>
    <row r="1624" ht="14.25" hidden="1" x14ac:dyDescent="0.45"/>
    <row r="1625" ht="14.25" hidden="1" x14ac:dyDescent="0.45"/>
    <row r="1626" ht="14.25" hidden="1" x14ac:dyDescent="0.45"/>
    <row r="1627" ht="14.25" hidden="1" x14ac:dyDescent="0.45"/>
    <row r="1628" ht="14.25" hidden="1" x14ac:dyDescent="0.45"/>
    <row r="1629" ht="14.25" hidden="1" x14ac:dyDescent="0.45"/>
    <row r="1630" ht="14.25" hidden="1" x14ac:dyDescent="0.45"/>
    <row r="1631" ht="14.25" hidden="1" x14ac:dyDescent="0.45"/>
    <row r="1632" ht="14.25" hidden="1" x14ac:dyDescent="0.45"/>
    <row r="1633" ht="14.25" hidden="1" x14ac:dyDescent="0.45"/>
    <row r="1634" ht="14.25" hidden="1" x14ac:dyDescent="0.45"/>
    <row r="1635" ht="14.25" hidden="1" x14ac:dyDescent="0.45"/>
    <row r="1636" ht="14.25" hidden="1" x14ac:dyDescent="0.45"/>
    <row r="1637" ht="14.25" hidden="1" x14ac:dyDescent="0.45"/>
    <row r="1638" ht="14.25" hidden="1" x14ac:dyDescent="0.45"/>
    <row r="1639" ht="14.25" hidden="1" x14ac:dyDescent="0.45"/>
    <row r="1640" ht="14.25" hidden="1" x14ac:dyDescent="0.45"/>
    <row r="1641" ht="14.25" hidden="1" x14ac:dyDescent="0.45"/>
    <row r="1642" ht="14.25" hidden="1" x14ac:dyDescent="0.45"/>
    <row r="1643" ht="14.25" hidden="1" x14ac:dyDescent="0.45"/>
    <row r="1644" ht="14.25" hidden="1" x14ac:dyDescent="0.45"/>
    <row r="1645" ht="14.25" hidden="1" x14ac:dyDescent="0.45"/>
    <row r="1646" ht="14.25" hidden="1" x14ac:dyDescent="0.45"/>
    <row r="1647" ht="14.25" hidden="1" x14ac:dyDescent="0.45"/>
    <row r="1648" ht="14.25" hidden="1" x14ac:dyDescent="0.45"/>
    <row r="1649" ht="14.25" hidden="1" x14ac:dyDescent="0.45"/>
    <row r="1650" ht="14.25" hidden="1" x14ac:dyDescent="0.45"/>
    <row r="1651" ht="14.25" hidden="1" x14ac:dyDescent="0.45"/>
    <row r="1652" ht="14.25" hidden="1" x14ac:dyDescent="0.45"/>
    <row r="1653" ht="14.25" hidden="1" x14ac:dyDescent="0.45"/>
    <row r="1654" ht="14.25" hidden="1" x14ac:dyDescent="0.45"/>
    <row r="1655" ht="14.25" hidden="1" x14ac:dyDescent="0.45"/>
    <row r="1656" ht="14.25" hidden="1" x14ac:dyDescent="0.45"/>
    <row r="1657" ht="14.25" hidden="1" x14ac:dyDescent="0.45"/>
    <row r="1658" ht="14.25" hidden="1" x14ac:dyDescent="0.45"/>
    <row r="1659" ht="14.25" hidden="1" x14ac:dyDescent="0.45"/>
    <row r="1660" ht="14.25" hidden="1" x14ac:dyDescent="0.45"/>
    <row r="1661" ht="14.25" hidden="1" x14ac:dyDescent="0.45"/>
    <row r="1662" ht="14.25" hidden="1" x14ac:dyDescent="0.45"/>
    <row r="1663" ht="14.25" hidden="1" x14ac:dyDescent="0.45"/>
    <row r="1664" ht="14.25" hidden="1" x14ac:dyDescent="0.45"/>
    <row r="1665" ht="14.25" hidden="1" x14ac:dyDescent="0.45"/>
    <row r="1666" ht="14.25" hidden="1" x14ac:dyDescent="0.45"/>
    <row r="1667" ht="14.25" hidden="1" x14ac:dyDescent="0.45"/>
    <row r="1668" ht="14.25" hidden="1" x14ac:dyDescent="0.45"/>
    <row r="1669" ht="14.25" hidden="1" x14ac:dyDescent="0.45"/>
    <row r="1670" ht="14.25" hidden="1" x14ac:dyDescent="0.45"/>
    <row r="1671" ht="14.25" hidden="1" x14ac:dyDescent="0.45"/>
    <row r="1672" ht="14.25" hidden="1" x14ac:dyDescent="0.45"/>
    <row r="1673" ht="14.25" hidden="1" x14ac:dyDescent="0.45"/>
    <row r="1674" ht="14.25" hidden="1" x14ac:dyDescent="0.45"/>
    <row r="1675" ht="14.25" hidden="1" x14ac:dyDescent="0.45"/>
    <row r="1676" ht="14.25" hidden="1" x14ac:dyDescent="0.45"/>
    <row r="1677" ht="14.25" hidden="1" x14ac:dyDescent="0.45"/>
    <row r="1678" ht="14.25" hidden="1" x14ac:dyDescent="0.45"/>
    <row r="1679" ht="14.25" hidden="1" x14ac:dyDescent="0.45"/>
    <row r="1680" ht="14.25" hidden="1" x14ac:dyDescent="0.45"/>
    <row r="1681" ht="14.25" hidden="1" x14ac:dyDescent="0.45"/>
    <row r="1682" ht="14.25" hidden="1" x14ac:dyDescent="0.45"/>
    <row r="1683" ht="14.25" hidden="1" x14ac:dyDescent="0.45"/>
    <row r="1684" ht="14.25" hidden="1" x14ac:dyDescent="0.45"/>
    <row r="1685" ht="14.25" hidden="1" x14ac:dyDescent="0.45"/>
    <row r="1686" ht="14.25" hidden="1" x14ac:dyDescent="0.45"/>
    <row r="1687" ht="14.25" hidden="1" x14ac:dyDescent="0.45"/>
    <row r="1688" ht="14.25" hidden="1" x14ac:dyDescent="0.45"/>
    <row r="1689" ht="14.25" hidden="1" x14ac:dyDescent="0.45"/>
    <row r="1690" ht="14.25" hidden="1" x14ac:dyDescent="0.45"/>
    <row r="1691" ht="14.25" hidden="1" x14ac:dyDescent="0.45"/>
    <row r="1692" ht="14.25" hidden="1" x14ac:dyDescent="0.45"/>
    <row r="1693" ht="14.25" hidden="1" x14ac:dyDescent="0.45"/>
    <row r="1694" ht="14.25" hidden="1" x14ac:dyDescent="0.45"/>
    <row r="1695" ht="14.25" hidden="1" x14ac:dyDescent="0.45"/>
    <row r="1696" ht="14.25" hidden="1" x14ac:dyDescent="0.45"/>
    <row r="1697" ht="14.25" hidden="1" x14ac:dyDescent="0.45"/>
    <row r="1698" ht="14.25" hidden="1" x14ac:dyDescent="0.45"/>
    <row r="1699" ht="14.25" hidden="1" x14ac:dyDescent="0.45"/>
    <row r="1700" ht="14.25" hidden="1" x14ac:dyDescent="0.45"/>
    <row r="1701" ht="14.25" hidden="1" x14ac:dyDescent="0.45"/>
    <row r="1702" ht="14.25" hidden="1" x14ac:dyDescent="0.45"/>
    <row r="1703" ht="14.25" hidden="1" x14ac:dyDescent="0.45"/>
    <row r="1704" ht="14.25" hidden="1" x14ac:dyDescent="0.45"/>
    <row r="1705" ht="14.25" hidden="1" x14ac:dyDescent="0.45"/>
    <row r="1706" ht="14.25" hidden="1" x14ac:dyDescent="0.45"/>
    <row r="1707" ht="14.25" hidden="1" x14ac:dyDescent="0.45"/>
    <row r="1708" ht="14.25" hidden="1" x14ac:dyDescent="0.45"/>
    <row r="1709" ht="14.25" hidden="1" x14ac:dyDescent="0.45"/>
    <row r="1710" ht="14.25" hidden="1" x14ac:dyDescent="0.45"/>
    <row r="1711" ht="14.25" hidden="1" x14ac:dyDescent="0.45"/>
    <row r="1712" ht="14.25" hidden="1" x14ac:dyDescent="0.45"/>
    <row r="1713" ht="14.25" hidden="1" x14ac:dyDescent="0.45"/>
    <row r="1714" ht="14.25" hidden="1" x14ac:dyDescent="0.45"/>
    <row r="1715" ht="14.25" hidden="1" x14ac:dyDescent="0.45"/>
    <row r="1716" ht="14.25" hidden="1" x14ac:dyDescent="0.45"/>
    <row r="1717" ht="14.25" hidden="1" x14ac:dyDescent="0.45"/>
    <row r="1718" ht="14.25" hidden="1" x14ac:dyDescent="0.45"/>
    <row r="1719" ht="14.25" hidden="1" x14ac:dyDescent="0.45"/>
    <row r="1720" ht="14.25" hidden="1" x14ac:dyDescent="0.45"/>
    <row r="1721" ht="14.25" hidden="1" x14ac:dyDescent="0.45"/>
    <row r="1722" ht="14.25" hidden="1" x14ac:dyDescent="0.45"/>
    <row r="1723" ht="14.25" hidden="1" x14ac:dyDescent="0.45"/>
    <row r="1724" ht="14.25" hidden="1" x14ac:dyDescent="0.45"/>
    <row r="1725" ht="14.25" hidden="1" x14ac:dyDescent="0.45"/>
    <row r="1726" ht="14.25" hidden="1" x14ac:dyDescent="0.45"/>
    <row r="1727" ht="14.25" hidden="1" x14ac:dyDescent="0.45"/>
    <row r="1728" ht="14.25" hidden="1" x14ac:dyDescent="0.45"/>
    <row r="1729" ht="14.25" hidden="1" x14ac:dyDescent="0.45"/>
    <row r="1730" ht="14.25" hidden="1" x14ac:dyDescent="0.45"/>
    <row r="1731" ht="14.25" hidden="1" x14ac:dyDescent="0.45"/>
    <row r="1732" ht="14.25" hidden="1" x14ac:dyDescent="0.45"/>
    <row r="1733" ht="14.25" hidden="1" x14ac:dyDescent="0.45"/>
    <row r="1734" ht="14.25" hidden="1" x14ac:dyDescent="0.45"/>
    <row r="1735" ht="14.25" hidden="1" x14ac:dyDescent="0.45"/>
    <row r="1736" ht="14.25" hidden="1" x14ac:dyDescent="0.45"/>
    <row r="1737" ht="14.25" hidden="1" x14ac:dyDescent="0.45"/>
    <row r="1738" ht="14.25" hidden="1" x14ac:dyDescent="0.45"/>
    <row r="1739" ht="14.25" hidden="1" x14ac:dyDescent="0.45"/>
    <row r="1740" ht="14.25" hidden="1" x14ac:dyDescent="0.45"/>
    <row r="1741" ht="14.25" hidden="1" x14ac:dyDescent="0.45"/>
    <row r="1742" ht="14.25" hidden="1" x14ac:dyDescent="0.45"/>
    <row r="1743" ht="14.25" hidden="1" x14ac:dyDescent="0.45"/>
    <row r="1744" ht="14.25" hidden="1" x14ac:dyDescent="0.45"/>
    <row r="1745" ht="14.25" hidden="1" x14ac:dyDescent="0.45"/>
    <row r="1746" ht="14.25" hidden="1" x14ac:dyDescent="0.45"/>
    <row r="1747" ht="14.25" hidden="1" x14ac:dyDescent="0.45"/>
    <row r="1748" ht="14.25" hidden="1" x14ac:dyDescent="0.45"/>
    <row r="1749" ht="14.25" hidden="1" x14ac:dyDescent="0.45"/>
    <row r="1750" ht="14.25" hidden="1" x14ac:dyDescent="0.45"/>
    <row r="1751" ht="14.25" hidden="1" x14ac:dyDescent="0.45"/>
    <row r="1752" ht="14.25" hidden="1" x14ac:dyDescent="0.45"/>
    <row r="1753" ht="14.25" hidden="1" x14ac:dyDescent="0.45"/>
    <row r="1754" ht="14.25" hidden="1" x14ac:dyDescent="0.45"/>
    <row r="1755" ht="14.25" hidden="1" x14ac:dyDescent="0.45"/>
    <row r="1756" ht="14.25" hidden="1" x14ac:dyDescent="0.45"/>
    <row r="1757" ht="14.25" hidden="1" x14ac:dyDescent="0.45"/>
    <row r="1758" ht="14.25" hidden="1" x14ac:dyDescent="0.45"/>
    <row r="1759" ht="14.25" hidden="1" x14ac:dyDescent="0.45"/>
    <row r="1760" ht="14.25" hidden="1" x14ac:dyDescent="0.45"/>
    <row r="1761" ht="14.25" hidden="1" x14ac:dyDescent="0.45"/>
    <row r="1762" ht="14.25" hidden="1" x14ac:dyDescent="0.45"/>
    <row r="1763" ht="14.25" hidden="1" x14ac:dyDescent="0.45"/>
    <row r="1764" ht="14.25" hidden="1" x14ac:dyDescent="0.45"/>
    <row r="1765" ht="14.25" hidden="1" x14ac:dyDescent="0.45"/>
    <row r="1766" ht="14.25" hidden="1" x14ac:dyDescent="0.45"/>
    <row r="1767" ht="14.25" hidden="1" x14ac:dyDescent="0.45"/>
    <row r="1768" ht="14.25" hidden="1" x14ac:dyDescent="0.45"/>
    <row r="1769" ht="14.25" hidden="1" x14ac:dyDescent="0.45"/>
    <row r="1770" ht="14.25" hidden="1" x14ac:dyDescent="0.45"/>
    <row r="1771" ht="14.25" hidden="1" x14ac:dyDescent="0.45"/>
    <row r="1772" ht="14.25" hidden="1" x14ac:dyDescent="0.45"/>
    <row r="1773" ht="14.25" hidden="1" x14ac:dyDescent="0.45"/>
    <row r="1774" ht="14.25" hidden="1" x14ac:dyDescent="0.45"/>
    <row r="1775" ht="14.25" hidden="1" x14ac:dyDescent="0.45"/>
    <row r="1776" ht="14.25" hidden="1" x14ac:dyDescent="0.45"/>
    <row r="1777" ht="14.25" hidden="1" x14ac:dyDescent="0.45"/>
    <row r="1778" ht="14.25" hidden="1" x14ac:dyDescent="0.45"/>
    <row r="1779" ht="14.25" hidden="1" x14ac:dyDescent="0.45"/>
    <row r="1780" ht="14.25" hidden="1" x14ac:dyDescent="0.45"/>
    <row r="1781" ht="14.25" hidden="1" x14ac:dyDescent="0.45"/>
    <row r="1782" ht="14.25" hidden="1" x14ac:dyDescent="0.45"/>
    <row r="1783" ht="14.25" hidden="1" x14ac:dyDescent="0.45"/>
    <row r="1784" ht="14.25" hidden="1" x14ac:dyDescent="0.45"/>
    <row r="1785" ht="14.25" hidden="1" x14ac:dyDescent="0.45"/>
    <row r="1786" ht="14.25" hidden="1" x14ac:dyDescent="0.45"/>
    <row r="1787" ht="14.25" hidden="1" x14ac:dyDescent="0.45"/>
    <row r="1788" ht="14.25" hidden="1" x14ac:dyDescent="0.45"/>
    <row r="1789" ht="14.25" hidden="1" x14ac:dyDescent="0.45"/>
    <row r="1790" ht="14.25" hidden="1" x14ac:dyDescent="0.45"/>
    <row r="1791" ht="14.25" hidden="1" x14ac:dyDescent="0.45"/>
    <row r="1792" ht="14.25" hidden="1" x14ac:dyDescent="0.45"/>
    <row r="1793" ht="14.25" hidden="1" x14ac:dyDescent="0.45"/>
    <row r="1794" ht="14.25" hidden="1" x14ac:dyDescent="0.45"/>
    <row r="1795" ht="14.25" hidden="1" x14ac:dyDescent="0.45"/>
    <row r="1796" ht="14.25" hidden="1" x14ac:dyDescent="0.45"/>
    <row r="1797" ht="14.25" hidden="1" x14ac:dyDescent="0.45"/>
    <row r="1798" ht="14.25" hidden="1" x14ac:dyDescent="0.45"/>
    <row r="1799" ht="14.25" hidden="1" x14ac:dyDescent="0.45"/>
    <row r="1800" ht="14.25" hidden="1" x14ac:dyDescent="0.45"/>
    <row r="1801" ht="14.25" hidden="1" x14ac:dyDescent="0.45"/>
    <row r="1802" ht="14.25" hidden="1" x14ac:dyDescent="0.45"/>
    <row r="1803" ht="14.25" hidden="1" x14ac:dyDescent="0.45"/>
    <row r="1804" ht="14.25" hidden="1" x14ac:dyDescent="0.45"/>
    <row r="1805" ht="14.25" hidden="1" x14ac:dyDescent="0.45"/>
    <row r="1806" ht="14.25" hidden="1" x14ac:dyDescent="0.45"/>
    <row r="1807" ht="14.25" hidden="1" x14ac:dyDescent="0.45"/>
    <row r="1808" ht="14.25" hidden="1" x14ac:dyDescent="0.45"/>
    <row r="1809" ht="14.25" hidden="1" x14ac:dyDescent="0.45"/>
    <row r="1810" ht="14.25" hidden="1" x14ac:dyDescent="0.45"/>
    <row r="1811" ht="14.25" hidden="1" x14ac:dyDescent="0.45"/>
    <row r="1812" ht="14.25" hidden="1" x14ac:dyDescent="0.45"/>
    <row r="1813" ht="14.25" hidden="1" x14ac:dyDescent="0.45"/>
    <row r="1814" ht="14.25" hidden="1" x14ac:dyDescent="0.45"/>
    <row r="1815" ht="14.25" hidden="1" x14ac:dyDescent="0.45"/>
    <row r="1816" ht="14.25" hidden="1" x14ac:dyDescent="0.45"/>
    <row r="1817" ht="14.25" hidden="1" x14ac:dyDescent="0.45"/>
    <row r="1818" ht="14.25" hidden="1" x14ac:dyDescent="0.45"/>
    <row r="1819" ht="14.25" hidden="1" x14ac:dyDescent="0.45"/>
    <row r="1820" ht="14.25" hidden="1" x14ac:dyDescent="0.45"/>
    <row r="1821" ht="14.25" hidden="1" x14ac:dyDescent="0.45"/>
    <row r="1822" ht="14.25" hidden="1" x14ac:dyDescent="0.45"/>
    <row r="1823" ht="14.25" hidden="1" x14ac:dyDescent="0.45"/>
    <row r="1824" ht="14.25" hidden="1" x14ac:dyDescent="0.45"/>
    <row r="1825" ht="14.25" hidden="1" x14ac:dyDescent="0.45"/>
    <row r="1826" ht="14.25" hidden="1" x14ac:dyDescent="0.45"/>
    <row r="1827" ht="14.25" hidden="1" x14ac:dyDescent="0.45"/>
    <row r="1828" ht="14.25" hidden="1" x14ac:dyDescent="0.45"/>
    <row r="1829" ht="14.25" hidden="1" x14ac:dyDescent="0.45"/>
    <row r="1830" ht="14.25" hidden="1" x14ac:dyDescent="0.45"/>
    <row r="1831" ht="14.25" hidden="1" x14ac:dyDescent="0.45"/>
    <row r="1832" ht="14.25" hidden="1" x14ac:dyDescent="0.45"/>
    <row r="1833" ht="14.25" hidden="1" x14ac:dyDescent="0.45"/>
    <row r="1834" ht="14.25" hidden="1" x14ac:dyDescent="0.45"/>
    <row r="1835" ht="14.25" hidden="1" x14ac:dyDescent="0.45"/>
    <row r="1836" ht="14.25" hidden="1" x14ac:dyDescent="0.45"/>
    <row r="1837" ht="14.25" hidden="1" x14ac:dyDescent="0.45"/>
    <row r="1838" ht="14.25" hidden="1" x14ac:dyDescent="0.45"/>
    <row r="1839" ht="14.25" hidden="1" x14ac:dyDescent="0.45"/>
    <row r="1840" ht="14.25" hidden="1" x14ac:dyDescent="0.45"/>
    <row r="1841" ht="14.25" hidden="1" x14ac:dyDescent="0.45"/>
    <row r="1842" ht="14.25" hidden="1" x14ac:dyDescent="0.45"/>
    <row r="1843" ht="14.25" hidden="1" x14ac:dyDescent="0.45"/>
    <row r="1844" ht="14.25" hidden="1" x14ac:dyDescent="0.45"/>
    <row r="1845" ht="14.25" hidden="1" x14ac:dyDescent="0.45"/>
    <row r="1846" ht="14.25" hidden="1" x14ac:dyDescent="0.45"/>
    <row r="1847" ht="14.25" hidden="1" x14ac:dyDescent="0.45"/>
    <row r="1848" ht="14.25" hidden="1" x14ac:dyDescent="0.45"/>
    <row r="1849" ht="14.25" hidden="1" x14ac:dyDescent="0.45"/>
    <row r="1850" ht="14.25" hidden="1" x14ac:dyDescent="0.45"/>
    <row r="1851" ht="14.25" hidden="1" x14ac:dyDescent="0.45"/>
    <row r="1852" ht="14.25" hidden="1" x14ac:dyDescent="0.45"/>
    <row r="1853" ht="14.25" hidden="1" x14ac:dyDescent="0.45"/>
    <row r="1854" ht="14.25" hidden="1" x14ac:dyDescent="0.45"/>
    <row r="1855" ht="14.25" hidden="1" x14ac:dyDescent="0.45"/>
    <row r="1856" ht="14.25" hidden="1" x14ac:dyDescent="0.45"/>
    <row r="1857" ht="14.25" hidden="1" x14ac:dyDescent="0.45"/>
    <row r="1858" ht="14.25" hidden="1" x14ac:dyDescent="0.45"/>
    <row r="1859" ht="14.25" hidden="1" x14ac:dyDescent="0.45"/>
    <row r="1860" ht="14.25" hidden="1" x14ac:dyDescent="0.45"/>
    <row r="1861" ht="14.25" hidden="1" x14ac:dyDescent="0.45"/>
    <row r="1862" ht="14.25" hidden="1" x14ac:dyDescent="0.45"/>
    <row r="1863" ht="14.25" hidden="1" x14ac:dyDescent="0.45"/>
    <row r="1864" ht="14.25" hidden="1" x14ac:dyDescent="0.45"/>
    <row r="1865" ht="14.25" hidden="1" x14ac:dyDescent="0.45"/>
    <row r="1866" ht="14.25" hidden="1" x14ac:dyDescent="0.45"/>
    <row r="1867" ht="14.25" hidden="1" x14ac:dyDescent="0.45"/>
    <row r="1868" ht="14.25" hidden="1" x14ac:dyDescent="0.45"/>
    <row r="1869" ht="14.25" hidden="1" x14ac:dyDescent="0.45"/>
    <row r="1870" ht="14.25" hidden="1" x14ac:dyDescent="0.45"/>
    <row r="1871" ht="14.25" hidden="1" x14ac:dyDescent="0.45"/>
    <row r="1872" ht="14.25" hidden="1" x14ac:dyDescent="0.45"/>
    <row r="1873" ht="14.25" hidden="1" x14ac:dyDescent="0.45"/>
    <row r="1874" ht="14.25" hidden="1" x14ac:dyDescent="0.45"/>
    <row r="1875" ht="14.25" hidden="1" x14ac:dyDescent="0.45"/>
    <row r="1876" ht="14.25" hidden="1" x14ac:dyDescent="0.45"/>
    <row r="1877" ht="14.25" hidden="1" x14ac:dyDescent="0.45"/>
    <row r="1878" ht="14.25" hidden="1" x14ac:dyDescent="0.45"/>
    <row r="1879" ht="14.25" hidden="1" x14ac:dyDescent="0.45"/>
    <row r="1880" ht="14.25" hidden="1" x14ac:dyDescent="0.45"/>
    <row r="1881" ht="14.25" hidden="1" x14ac:dyDescent="0.45"/>
    <row r="1882" ht="14.25" hidden="1" x14ac:dyDescent="0.45"/>
    <row r="1883" ht="14.25" hidden="1" x14ac:dyDescent="0.45"/>
    <row r="1884" ht="14.25" hidden="1" x14ac:dyDescent="0.45"/>
    <row r="1885" ht="14.25" hidden="1" x14ac:dyDescent="0.45"/>
    <row r="1886" ht="14.25" hidden="1" x14ac:dyDescent="0.45"/>
    <row r="1887" ht="14.25" hidden="1" x14ac:dyDescent="0.45"/>
    <row r="1888" ht="14.25" hidden="1" x14ac:dyDescent="0.45"/>
    <row r="1889" ht="14.25" hidden="1" x14ac:dyDescent="0.45"/>
    <row r="1890" ht="14.25" hidden="1" x14ac:dyDescent="0.45"/>
    <row r="1891" ht="14.25" hidden="1" x14ac:dyDescent="0.45"/>
    <row r="1892" ht="14.25" hidden="1" x14ac:dyDescent="0.45"/>
    <row r="1893" ht="14.25" hidden="1" x14ac:dyDescent="0.45"/>
    <row r="1894" ht="14.25" hidden="1" x14ac:dyDescent="0.45"/>
    <row r="1895" ht="14.25" hidden="1" x14ac:dyDescent="0.45"/>
    <row r="1896" ht="14.25" hidden="1" x14ac:dyDescent="0.45"/>
    <row r="1897" ht="14.25" hidden="1" x14ac:dyDescent="0.45"/>
    <row r="1898" ht="14.25" hidden="1" x14ac:dyDescent="0.45"/>
    <row r="1899" ht="14.25" hidden="1" x14ac:dyDescent="0.45"/>
    <row r="1900" ht="14.25" hidden="1" x14ac:dyDescent="0.45"/>
    <row r="1901" ht="14.25" hidden="1" x14ac:dyDescent="0.45"/>
    <row r="1902" ht="14.25" hidden="1" x14ac:dyDescent="0.45"/>
    <row r="1903" ht="14.25" hidden="1" x14ac:dyDescent="0.45"/>
    <row r="1904" ht="14.25" hidden="1" x14ac:dyDescent="0.45"/>
    <row r="1905" ht="14.25" hidden="1" x14ac:dyDescent="0.45"/>
    <row r="1906" ht="14.25" hidden="1" x14ac:dyDescent="0.45"/>
    <row r="1907" ht="14.25" hidden="1" x14ac:dyDescent="0.45"/>
    <row r="1908" ht="14.25" hidden="1" x14ac:dyDescent="0.45"/>
    <row r="1909" ht="14.25" hidden="1" x14ac:dyDescent="0.45"/>
    <row r="1910" ht="14.25" hidden="1" x14ac:dyDescent="0.45"/>
    <row r="1911" ht="14.25" hidden="1" x14ac:dyDescent="0.45"/>
    <row r="1912" ht="14.25" hidden="1" x14ac:dyDescent="0.45"/>
    <row r="1913" ht="14.25" hidden="1" x14ac:dyDescent="0.45"/>
    <row r="1914" ht="14.25" hidden="1" x14ac:dyDescent="0.45"/>
    <row r="1915" ht="14.25" hidden="1" x14ac:dyDescent="0.45"/>
    <row r="1916" ht="14.25" hidden="1" x14ac:dyDescent="0.45"/>
    <row r="1917" ht="14.25" hidden="1" x14ac:dyDescent="0.45"/>
    <row r="1918" ht="14.25" hidden="1" x14ac:dyDescent="0.45"/>
    <row r="1919" ht="14.25" hidden="1" x14ac:dyDescent="0.45"/>
    <row r="1920" ht="14.25" hidden="1" x14ac:dyDescent="0.45"/>
    <row r="1921" ht="14.25" hidden="1" x14ac:dyDescent="0.45"/>
    <row r="1922" ht="14.25" hidden="1" x14ac:dyDescent="0.45"/>
    <row r="1923" ht="14.25" hidden="1" x14ac:dyDescent="0.45"/>
    <row r="1924" ht="14.25" hidden="1" x14ac:dyDescent="0.45"/>
    <row r="1925" ht="14.25" hidden="1" x14ac:dyDescent="0.45"/>
    <row r="1926" ht="14.25" hidden="1" x14ac:dyDescent="0.45"/>
    <row r="1927" ht="14.25" hidden="1" x14ac:dyDescent="0.45"/>
    <row r="1928" ht="14.25" hidden="1" x14ac:dyDescent="0.45"/>
    <row r="1929" ht="14.25" hidden="1" x14ac:dyDescent="0.45"/>
    <row r="1930" ht="14.25" hidden="1" x14ac:dyDescent="0.45"/>
    <row r="1931" ht="14.25" hidden="1" x14ac:dyDescent="0.45"/>
    <row r="1932" ht="14.25" hidden="1" x14ac:dyDescent="0.45"/>
    <row r="1933" ht="14.25" hidden="1" x14ac:dyDescent="0.45"/>
    <row r="1934" ht="14.25" hidden="1" x14ac:dyDescent="0.45"/>
    <row r="1935" ht="14.25" hidden="1" x14ac:dyDescent="0.45"/>
    <row r="1936" ht="14.25" hidden="1" x14ac:dyDescent="0.45"/>
    <row r="1937" ht="14.25" hidden="1" x14ac:dyDescent="0.45"/>
    <row r="1938" ht="14.25" hidden="1" x14ac:dyDescent="0.45"/>
    <row r="1939" ht="14.25" hidden="1" x14ac:dyDescent="0.45"/>
    <row r="1940" ht="14.25" hidden="1" x14ac:dyDescent="0.45"/>
    <row r="1941" ht="14.25" hidden="1" x14ac:dyDescent="0.45"/>
    <row r="1942" ht="14.25" hidden="1" x14ac:dyDescent="0.45"/>
    <row r="1943" ht="14.25" hidden="1" x14ac:dyDescent="0.45"/>
    <row r="1944" ht="14.25" hidden="1" x14ac:dyDescent="0.45"/>
    <row r="1945" ht="14.25" hidden="1" x14ac:dyDescent="0.45"/>
    <row r="1946" ht="14.25" hidden="1" x14ac:dyDescent="0.45"/>
    <row r="1947" ht="14.25" hidden="1" x14ac:dyDescent="0.45"/>
    <row r="1948" ht="14.25" hidden="1" x14ac:dyDescent="0.45"/>
    <row r="1949" ht="14.25" hidden="1" x14ac:dyDescent="0.45"/>
    <row r="1950" ht="14.25" hidden="1" x14ac:dyDescent="0.45"/>
    <row r="1951" ht="14.25" hidden="1" x14ac:dyDescent="0.45"/>
    <row r="1952" ht="14.25" hidden="1" x14ac:dyDescent="0.45"/>
    <row r="1953" ht="14.25" hidden="1" x14ac:dyDescent="0.45"/>
    <row r="1954" ht="14.25" hidden="1" x14ac:dyDescent="0.45"/>
    <row r="1955" ht="14.25" hidden="1" x14ac:dyDescent="0.45"/>
    <row r="1956" ht="14.25" hidden="1" x14ac:dyDescent="0.45"/>
    <row r="1957" ht="14.25" hidden="1" x14ac:dyDescent="0.45"/>
    <row r="1958" ht="14.25" hidden="1" x14ac:dyDescent="0.45"/>
    <row r="1959" ht="14.25" hidden="1" x14ac:dyDescent="0.45"/>
    <row r="1960" ht="14.25" hidden="1" x14ac:dyDescent="0.45"/>
    <row r="1961" ht="14.25" hidden="1" x14ac:dyDescent="0.45"/>
    <row r="1962" ht="14.25" hidden="1" x14ac:dyDescent="0.45"/>
    <row r="1963" ht="14.25" hidden="1" x14ac:dyDescent="0.45"/>
    <row r="1964" ht="14.25" hidden="1" x14ac:dyDescent="0.45"/>
    <row r="1965" ht="14.25" hidden="1" x14ac:dyDescent="0.45"/>
    <row r="1966" ht="14.25" hidden="1" x14ac:dyDescent="0.45"/>
    <row r="1967" ht="14.25" hidden="1" x14ac:dyDescent="0.45"/>
    <row r="1968" ht="14.25" hidden="1" x14ac:dyDescent="0.45"/>
    <row r="1969" ht="14.25" hidden="1" x14ac:dyDescent="0.45"/>
    <row r="1970" ht="14.25" hidden="1" x14ac:dyDescent="0.45"/>
    <row r="1971" ht="14.25" hidden="1" x14ac:dyDescent="0.45"/>
    <row r="1972" ht="14.25" hidden="1" x14ac:dyDescent="0.45"/>
    <row r="1973" ht="14.25" hidden="1" x14ac:dyDescent="0.45"/>
    <row r="1974" ht="14.25" hidden="1" x14ac:dyDescent="0.45"/>
    <row r="1975" ht="14.25" hidden="1" x14ac:dyDescent="0.45"/>
    <row r="1976" ht="14.25" hidden="1" x14ac:dyDescent="0.45"/>
    <row r="1977" ht="14.25" hidden="1" x14ac:dyDescent="0.45"/>
    <row r="1978" ht="14.25" hidden="1" x14ac:dyDescent="0.45"/>
    <row r="1979" ht="14.25" hidden="1" x14ac:dyDescent="0.45"/>
    <row r="1980" ht="14.25" hidden="1" x14ac:dyDescent="0.45"/>
    <row r="1981" ht="14.25" hidden="1" x14ac:dyDescent="0.45"/>
    <row r="1982" ht="14.25" hidden="1" x14ac:dyDescent="0.45"/>
    <row r="1983" ht="14.25" hidden="1" x14ac:dyDescent="0.45"/>
    <row r="1984" ht="14.25" hidden="1" x14ac:dyDescent="0.45"/>
    <row r="1985" ht="14.25" hidden="1" x14ac:dyDescent="0.45"/>
    <row r="1986" ht="14.25" hidden="1" x14ac:dyDescent="0.45"/>
    <row r="1987" ht="14.25" hidden="1" x14ac:dyDescent="0.45"/>
    <row r="1988" ht="14.25" hidden="1" x14ac:dyDescent="0.45"/>
    <row r="1989" ht="14.25" hidden="1" x14ac:dyDescent="0.45"/>
    <row r="1990" ht="14.25" hidden="1" x14ac:dyDescent="0.45"/>
    <row r="1991" ht="14.25" hidden="1" x14ac:dyDescent="0.45"/>
    <row r="1992" ht="14.25" hidden="1" x14ac:dyDescent="0.45"/>
    <row r="1993" ht="14.25" hidden="1" x14ac:dyDescent="0.45"/>
    <row r="1994" ht="14.25" hidden="1" x14ac:dyDescent="0.45"/>
    <row r="1995" ht="14.25" hidden="1" x14ac:dyDescent="0.45"/>
    <row r="1996" ht="14.25" hidden="1" x14ac:dyDescent="0.45"/>
    <row r="1997" ht="14.25" hidden="1" x14ac:dyDescent="0.45"/>
    <row r="1998" ht="14.25" hidden="1" x14ac:dyDescent="0.45"/>
    <row r="1999" ht="14.25" hidden="1" x14ac:dyDescent="0.45"/>
    <row r="2000" ht="14.25" hidden="1" x14ac:dyDescent="0.45"/>
    <row r="2001" ht="14.25" hidden="1" x14ac:dyDescent="0.45"/>
    <row r="2002" ht="14.25" hidden="1" x14ac:dyDescent="0.45"/>
    <row r="2003" ht="14.25" hidden="1" x14ac:dyDescent="0.45"/>
    <row r="2004" ht="14.25" hidden="1" x14ac:dyDescent="0.45"/>
    <row r="2005" ht="14.25" hidden="1" x14ac:dyDescent="0.45"/>
    <row r="2006" ht="14.25" hidden="1" x14ac:dyDescent="0.45"/>
    <row r="2007" ht="14.25" hidden="1" x14ac:dyDescent="0.45"/>
    <row r="2008" ht="14.25" hidden="1" x14ac:dyDescent="0.45"/>
    <row r="2009" ht="14.25" hidden="1" x14ac:dyDescent="0.45"/>
    <row r="2010" ht="14.25" hidden="1" x14ac:dyDescent="0.45"/>
    <row r="2011" ht="14.25" hidden="1" x14ac:dyDescent="0.45"/>
    <row r="2012" ht="14.25" hidden="1" x14ac:dyDescent="0.45"/>
    <row r="2013" ht="14.25" hidden="1" x14ac:dyDescent="0.45"/>
    <row r="2014" ht="14.25" hidden="1" x14ac:dyDescent="0.45"/>
    <row r="2015" ht="14.25" hidden="1" x14ac:dyDescent="0.45"/>
    <row r="2016" ht="14.25" hidden="1" x14ac:dyDescent="0.45"/>
    <row r="2017" ht="14.25" hidden="1" x14ac:dyDescent="0.45"/>
    <row r="2018" ht="14.25" hidden="1" x14ac:dyDescent="0.45"/>
    <row r="2019" ht="14.25" hidden="1" x14ac:dyDescent="0.45"/>
    <row r="2020" ht="14.25" hidden="1" x14ac:dyDescent="0.45"/>
    <row r="2021" ht="14.25" hidden="1" x14ac:dyDescent="0.45"/>
    <row r="2022" ht="14.25" hidden="1" x14ac:dyDescent="0.45"/>
    <row r="2023" ht="14.25" hidden="1" x14ac:dyDescent="0.45"/>
    <row r="2024" ht="14.25" hidden="1" x14ac:dyDescent="0.45"/>
    <row r="2025" ht="14.25" hidden="1" x14ac:dyDescent="0.45"/>
    <row r="2026" ht="14.25" hidden="1" x14ac:dyDescent="0.45"/>
    <row r="2027" ht="14.25" hidden="1" x14ac:dyDescent="0.45"/>
    <row r="2028" ht="14.25" hidden="1" x14ac:dyDescent="0.45"/>
    <row r="2029" ht="14.25" hidden="1" x14ac:dyDescent="0.45"/>
    <row r="2030" ht="14.25" hidden="1" x14ac:dyDescent="0.45"/>
    <row r="2031" ht="14.25" hidden="1" x14ac:dyDescent="0.45"/>
    <row r="2032" ht="14.25" hidden="1" x14ac:dyDescent="0.45"/>
    <row r="2033" ht="14.25" hidden="1" x14ac:dyDescent="0.45"/>
    <row r="2034" ht="14.25" hidden="1" x14ac:dyDescent="0.45"/>
    <row r="2035" ht="14.25" hidden="1" x14ac:dyDescent="0.45"/>
    <row r="2036" ht="14.25" hidden="1" x14ac:dyDescent="0.45"/>
    <row r="2037" ht="14.25" hidden="1" x14ac:dyDescent="0.45"/>
    <row r="2038" ht="14.25" hidden="1" x14ac:dyDescent="0.45"/>
    <row r="2039" ht="14.25" hidden="1" x14ac:dyDescent="0.45"/>
    <row r="2040" ht="14.25" hidden="1" x14ac:dyDescent="0.45"/>
    <row r="2041" ht="14.25" hidden="1" x14ac:dyDescent="0.45"/>
    <row r="2042" ht="14.25" hidden="1" x14ac:dyDescent="0.45"/>
    <row r="2043" ht="14.25" hidden="1" x14ac:dyDescent="0.45"/>
    <row r="2044" ht="14.25" hidden="1" x14ac:dyDescent="0.45"/>
    <row r="2045" ht="14.25" hidden="1" x14ac:dyDescent="0.45"/>
    <row r="2046" ht="14.25" hidden="1" x14ac:dyDescent="0.45"/>
    <row r="2047" ht="14.25" hidden="1" x14ac:dyDescent="0.45"/>
    <row r="2048" ht="14.25" hidden="1" x14ac:dyDescent="0.45"/>
    <row r="2049" ht="14.25" hidden="1" x14ac:dyDescent="0.45"/>
    <row r="2050" ht="14.25" hidden="1" x14ac:dyDescent="0.45"/>
    <row r="2051" ht="14.25" hidden="1" x14ac:dyDescent="0.45"/>
    <row r="2052" ht="14.25" hidden="1" x14ac:dyDescent="0.45"/>
    <row r="2053" ht="14.25" hidden="1" x14ac:dyDescent="0.45"/>
    <row r="2054" ht="14.25" hidden="1" x14ac:dyDescent="0.45"/>
    <row r="2055" ht="14.25" hidden="1" x14ac:dyDescent="0.45"/>
    <row r="2056" ht="14.25" hidden="1" x14ac:dyDescent="0.45"/>
    <row r="2057" ht="14.25" hidden="1" x14ac:dyDescent="0.45"/>
    <row r="2058" ht="14.25" hidden="1" x14ac:dyDescent="0.45"/>
    <row r="2059" ht="14.25" hidden="1" x14ac:dyDescent="0.45"/>
    <row r="2060" ht="14.25" hidden="1" x14ac:dyDescent="0.45"/>
    <row r="2061" ht="14.25" hidden="1" x14ac:dyDescent="0.45"/>
    <row r="2062" ht="14.25" hidden="1" x14ac:dyDescent="0.45"/>
    <row r="2063" ht="14.25" hidden="1" x14ac:dyDescent="0.45"/>
    <row r="2064" ht="14.25" hidden="1" x14ac:dyDescent="0.45"/>
    <row r="2065" ht="14.25" hidden="1" x14ac:dyDescent="0.45"/>
    <row r="2066" ht="14.25" hidden="1" x14ac:dyDescent="0.45"/>
    <row r="2067" ht="14.25" hidden="1" x14ac:dyDescent="0.45"/>
    <row r="2068" ht="14.25" hidden="1" x14ac:dyDescent="0.45"/>
    <row r="2069" ht="14.25" hidden="1" x14ac:dyDescent="0.45"/>
    <row r="2070" ht="14.25" hidden="1" x14ac:dyDescent="0.45"/>
    <row r="2071" ht="14.25" hidden="1" x14ac:dyDescent="0.45"/>
    <row r="2072" ht="14.25" hidden="1" x14ac:dyDescent="0.45"/>
    <row r="2073" ht="14.25" hidden="1" x14ac:dyDescent="0.45"/>
    <row r="2074" ht="14.25" hidden="1" x14ac:dyDescent="0.45"/>
    <row r="2075" ht="14.25" hidden="1" x14ac:dyDescent="0.45"/>
    <row r="2076" ht="14.25" hidden="1" x14ac:dyDescent="0.45"/>
    <row r="2077" ht="14.25" hidden="1" x14ac:dyDescent="0.45"/>
    <row r="2078" ht="14.25" hidden="1" x14ac:dyDescent="0.45"/>
    <row r="2079" ht="14.25" hidden="1" x14ac:dyDescent="0.45"/>
    <row r="2080" ht="14.25" hidden="1" x14ac:dyDescent="0.45"/>
    <row r="2081" ht="14.25" hidden="1" x14ac:dyDescent="0.45"/>
    <row r="2082" ht="14.25" hidden="1" x14ac:dyDescent="0.45"/>
    <row r="2083" ht="14.25" hidden="1" x14ac:dyDescent="0.45"/>
    <row r="2084" ht="14.25" hidden="1" x14ac:dyDescent="0.45"/>
    <row r="2085" ht="14.25" hidden="1" x14ac:dyDescent="0.45"/>
    <row r="2086" ht="14.25" hidden="1" x14ac:dyDescent="0.45"/>
    <row r="2087" ht="14.25" hidden="1" x14ac:dyDescent="0.45"/>
    <row r="2088" ht="14.25" hidden="1" x14ac:dyDescent="0.45"/>
    <row r="2089" ht="14.25" hidden="1" x14ac:dyDescent="0.45"/>
    <row r="2090" ht="14.25" hidden="1" x14ac:dyDescent="0.45"/>
    <row r="2091" ht="14.25" hidden="1" x14ac:dyDescent="0.45"/>
    <row r="2092" ht="14.25" hidden="1" x14ac:dyDescent="0.45"/>
    <row r="2093" ht="14.25" hidden="1" x14ac:dyDescent="0.45"/>
    <row r="2094" ht="14.25" hidden="1" x14ac:dyDescent="0.45"/>
    <row r="2095" ht="14.25" hidden="1" x14ac:dyDescent="0.45"/>
    <row r="2096" ht="14.25" hidden="1" x14ac:dyDescent="0.45"/>
    <row r="2097" ht="14.25" hidden="1" x14ac:dyDescent="0.45"/>
    <row r="2098" ht="14.25" hidden="1" x14ac:dyDescent="0.45"/>
    <row r="2099" ht="14.25" hidden="1" x14ac:dyDescent="0.45"/>
    <row r="2100" ht="14.25" hidden="1" x14ac:dyDescent="0.45"/>
    <row r="2101" ht="14.25" hidden="1" x14ac:dyDescent="0.45"/>
    <row r="2102" ht="14.25" hidden="1" x14ac:dyDescent="0.45"/>
    <row r="2103" ht="14.25" hidden="1" x14ac:dyDescent="0.45"/>
    <row r="2104" ht="14.25" hidden="1" x14ac:dyDescent="0.45"/>
    <row r="2105" ht="14.25" hidden="1" x14ac:dyDescent="0.45"/>
    <row r="2106" ht="14.25" hidden="1" x14ac:dyDescent="0.45"/>
    <row r="2107" ht="14.25" hidden="1" x14ac:dyDescent="0.45"/>
    <row r="2108" ht="14.25" hidden="1" x14ac:dyDescent="0.45"/>
    <row r="2109" ht="14.25" hidden="1" x14ac:dyDescent="0.45"/>
    <row r="2110" ht="14.25" hidden="1" x14ac:dyDescent="0.45"/>
    <row r="2111" ht="14.25" hidden="1" x14ac:dyDescent="0.45"/>
    <row r="2112" ht="14.25" hidden="1" x14ac:dyDescent="0.45"/>
    <row r="2113" ht="14.25" hidden="1" x14ac:dyDescent="0.45"/>
    <row r="2114" ht="14.25" hidden="1" x14ac:dyDescent="0.45"/>
    <row r="2115" ht="14.25" hidden="1" x14ac:dyDescent="0.45"/>
    <row r="2116" ht="14.25" hidden="1" x14ac:dyDescent="0.45"/>
    <row r="2117" ht="14.25" hidden="1" x14ac:dyDescent="0.45"/>
    <row r="2118" ht="14.25" hidden="1" x14ac:dyDescent="0.45"/>
    <row r="2119" ht="14.25" hidden="1" x14ac:dyDescent="0.45"/>
    <row r="2120" ht="14.25" hidden="1" x14ac:dyDescent="0.45"/>
    <row r="2121" ht="14.25" hidden="1" x14ac:dyDescent="0.45"/>
    <row r="2122" ht="14.25" hidden="1" x14ac:dyDescent="0.45"/>
    <row r="2123" ht="14.25" hidden="1" x14ac:dyDescent="0.45"/>
    <row r="2124" ht="14.25" hidden="1" x14ac:dyDescent="0.45"/>
    <row r="2125" ht="14.25" hidden="1" x14ac:dyDescent="0.45"/>
    <row r="2126" ht="14.25" hidden="1" x14ac:dyDescent="0.45"/>
    <row r="2127" ht="14.25" hidden="1" x14ac:dyDescent="0.45"/>
    <row r="2128" ht="14.25" hidden="1" x14ac:dyDescent="0.45"/>
    <row r="2129" ht="14.25" hidden="1" x14ac:dyDescent="0.45"/>
    <row r="2130" ht="14.25" hidden="1" x14ac:dyDescent="0.45"/>
    <row r="2131" ht="14.25" hidden="1" x14ac:dyDescent="0.45"/>
    <row r="2132" ht="14.25" hidden="1" x14ac:dyDescent="0.45"/>
    <row r="2133" ht="14.25" hidden="1" x14ac:dyDescent="0.45"/>
    <row r="2134" ht="14.25" hidden="1" x14ac:dyDescent="0.45"/>
    <row r="2135" ht="14.25" hidden="1" x14ac:dyDescent="0.45"/>
    <row r="2136" ht="14.25" hidden="1" x14ac:dyDescent="0.45"/>
    <row r="2137" ht="14.25" hidden="1" x14ac:dyDescent="0.45"/>
    <row r="2138" ht="14.25" hidden="1" x14ac:dyDescent="0.45"/>
    <row r="2139" ht="14.25" hidden="1" x14ac:dyDescent="0.45"/>
    <row r="2140" ht="14.25" hidden="1" x14ac:dyDescent="0.45"/>
    <row r="2141" ht="14.25" hidden="1" x14ac:dyDescent="0.45"/>
    <row r="2142" ht="14.25" hidden="1" x14ac:dyDescent="0.45"/>
    <row r="2143" ht="14.25" hidden="1" x14ac:dyDescent="0.45"/>
    <row r="2144" ht="14.25" hidden="1" x14ac:dyDescent="0.45"/>
    <row r="2145" ht="14.25" hidden="1" x14ac:dyDescent="0.45"/>
    <row r="2146" ht="14.25" hidden="1" x14ac:dyDescent="0.45"/>
    <row r="2147" ht="14.25" hidden="1" x14ac:dyDescent="0.45"/>
    <row r="2148" ht="14.25" hidden="1" x14ac:dyDescent="0.45"/>
    <row r="2149" ht="14.25" hidden="1" x14ac:dyDescent="0.45"/>
    <row r="2150" ht="14.25" hidden="1" x14ac:dyDescent="0.45"/>
    <row r="2151" ht="14.25" hidden="1" x14ac:dyDescent="0.45"/>
    <row r="2152" ht="14.25" hidden="1" x14ac:dyDescent="0.45"/>
    <row r="2153" ht="14.25" hidden="1" x14ac:dyDescent="0.45"/>
    <row r="2154" ht="14.25" hidden="1" x14ac:dyDescent="0.45"/>
    <row r="2155" ht="14.25" hidden="1" x14ac:dyDescent="0.45"/>
    <row r="2156" ht="14.25" hidden="1" x14ac:dyDescent="0.45"/>
    <row r="2157" ht="14.25" hidden="1" x14ac:dyDescent="0.45"/>
    <row r="2158" ht="14.25" hidden="1" x14ac:dyDescent="0.45"/>
    <row r="2159" ht="14.25" hidden="1" x14ac:dyDescent="0.45"/>
    <row r="2160" ht="14.25" hidden="1" x14ac:dyDescent="0.45"/>
    <row r="2161" ht="14.25" hidden="1" x14ac:dyDescent="0.45"/>
    <row r="2162" ht="14.25" hidden="1" x14ac:dyDescent="0.45"/>
    <row r="2163" ht="14.25" hidden="1" x14ac:dyDescent="0.45"/>
    <row r="2164" ht="14.25" hidden="1" x14ac:dyDescent="0.45"/>
    <row r="2165" ht="14.25" hidden="1" x14ac:dyDescent="0.45"/>
    <row r="2166" ht="14.25" hidden="1" x14ac:dyDescent="0.45"/>
    <row r="2167" ht="14.25" hidden="1" x14ac:dyDescent="0.45"/>
    <row r="2168" ht="14.25" hidden="1" x14ac:dyDescent="0.45"/>
    <row r="2169" ht="14.25" hidden="1" x14ac:dyDescent="0.45"/>
    <row r="2170" ht="14.25" hidden="1" x14ac:dyDescent="0.45"/>
    <row r="2171" ht="14.25" hidden="1" x14ac:dyDescent="0.45"/>
    <row r="2172" ht="14.25" hidden="1" x14ac:dyDescent="0.45"/>
    <row r="2173" ht="14.25" hidden="1" x14ac:dyDescent="0.45"/>
    <row r="2174" ht="14.25" hidden="1" x14ac:dyDescent="0.45"/>
    <row r="2175" ht="14.25" hidden="1" x14ac:dyDescent="0.45"/>
    <row r="2176" ht="14.25" hidden="1" x14ac:dyDescent="0.45"/>
    <row r="2177" ht="14.25" hidden="1" x14ac:dyDescent="0.45"/>
    <row r="2178" ht="14.25" hidden="1" x14ac:dyDescent="0.45"/>
    <row r="2179" ht="14.25" hidden="1" x14ac:dyDescent="0.45"/>
    <row r="2180" ht="14.25" hidden="1" x14ac:dyDescent="0.45"/>
    <row r="2181" ht="14.25" hidden="1" x14ac:dyDescent="0.45"/>
    <row r="2182" ht="14.25" hidden="1" x14ac:dyDescent="0.45"/>
    <row r="2183" ht="14.25" hidden="1" x14ac:dyDescent="0.45"/>
    <row r="2184" ht="14.25" hidden="1" x14ac:dyDescent="0.45"/>
    <row r="2185" ht="14.25" hidden="1" x14ac:dyDescent="0.45"/>
    <row r="2186" ht="14.25" hidden="1" x14ac:dyDescent="0.45"/>
    <row r="2187" ht="14.25" hidden="1" x14ac:dyDescent="0.45"/>
    <row r="2188" ht="14.25" hidden="1" x14ac:dyDescent="0.45"/>
    <row r="2189" ht="14.25" hidden="1" x14ac:dyDescent="0.45"/>
    <row r="2190" ht="14.25" hidden="1" x14ac:dyDescent="0.45"/>
    <row r="2191" ht="14.25" hidden="1" x14ac:dyDescent="0.45"/>
    <row r="2192" ht="14.25" hidden="1" x14ac:dyDescent="0.45"/>
    <row r="2193" ht="14.25" hidden="1" x14ac:dyDescent="0.45"/>
    <row r="2194" ht="14.25" hidden="1" x14ac:dyDescent="0.45"/>
    <row r="2195" ht="14.25" hidden="1" x14ac:dyDescent="0.45"/>
    <row r="2196" ht="14.25" hidden="1" x14ac:dyDescent="0.45"/>
    <row r="2197" ht="14.25" hidden="1" x14ac:dyDescent="0.45"/>
    <row r="2198" ht="14.25" hidden="1" x14ac:dyDescent="0.45"/>
    <row r="2199" ht="14.25" hidden="1" x14ac:dyDescent="0.45"/>
    <row r="2200" ht="14.25" hidden="1" x14ac:dyDescent="0.45"/>
    <row r="2201" ht="14.25" hidden="1" x14ac:dyDescent="0.45"/>
    <row r="2202" ht="14.25" hidden="1" x14ac:dyDescent="0.45"/>
    <row r="2203" ht="14.25" hidden="1" x14ac:dyDescent="0.45"/>
    <row r="2204" ht="14.25" hidden="1" x14ac:dyDescent="0.45"/>
    <row r="2205" ht="14.25" hidden="1" x14ac:dyDescent="0.45"/>
    <row r="2206" ht="14.25" hidden="1" x14ac:dyDescent="0.45"/>
    <row r="2207" ht="14.25" hidden="1" x14ac:dyDescent="0.45"/>
    <row r="2208" ht="14.25" hidden="1" x14ac:dyDescent="0.45"/>
    <row r="2209" ht="14.25" hidden="1" x14ac:dyDescent="0.45"/>
    <row r="2210" ht="14.25" hidden="1" x14ac:dyDescent="0.45"/>
    <row r="2211" ht="14.25" hidden="1" x14ac:dyDescent="0.45"/>
    <row r="2212" ht="14.25" hidden="1" x14ac:dyDescent="0.45"/>
    <row r="2213" ht="14.25" hidden="1" x14ac:dyDescent="0.45"/>
    <row r="2214" ht="14.25" hidden="1" x14ac:dyDescent="0.45"/>
    <row r="2215" ht="14.25" hidden="1" x14ac:dyDescent="0.45"/>
    <row r="2216" ht="14.25" hidden="1" x14ac:dyDescent="0.45"/>
    <row r="2217" ht="14.25" hidden="1" x14ac:dyDescent="0.45"/>
    <row r="2218" ht="14.25" hidden="1" x14ac:dyDescent="0.45"/>
    <row r="2219" ht="14.25" hidden="1" x14ac:dyDescent="0.45"/>
    <row r="2220" ht="14.25" hidden="1" x14ac:dyDescent="0.45"/>
    <row r="2221" ht="14.25" hidden="1" x14ac:dyDescent="0.45"/>
    <row r="2222" ht="14.25" hidden="1" x14ac:dyDescent="0.45"/>
    <row r="2223" ht="14.25" hidden="1" x14ac:dyDescent="0.45"/>
    <row r="2224" ht="14.25" hidden="1" x14ac:dyDescent="0.45"/>
    <row r="2225" ht="14.25" hidden="1" x14ac:dyDescent="0.45"/>
    <row r="2226" ht="14.25" hidden="1" x14ac:dyDescent="0.45"/>
    <row r="2227" ht="14.25" hidden="1" x14ac:dyDescent="0.45"/>
    <row r="2228" ht="14.25" hidden="1" x14ac:dyDescent="0.45"/>
    <row r="2229" ht="14.25" hidden="1" x14ac:dyDescent="0.45"/>
    <row r="2230" ht="14.25" hidden="1" x14ac:dyDescent="0.45"/>
    <row r="2231" ht="14.25" hidden="1" x14ac:dyDescent="0.45"/>
    <row r="2232" ht="14.25" hidden="1" x14ac:dyDescent="0.45"/>
    <row r="2233" ht="14.25" hidden="1" x14ac:dyDescent="0.45"/>
    <row r="2234" ht="14.25" hidden="1" x14ac:dyDescent="0.45"/>
    <row r="2235" ht="14.25" hidden="1" x14ac:dyDescent="0.45"/>
    <row r="2236" ht="14.25" hidden="1" x14ac:dyDescent="0.45"/>
    <row r="2237" ht="14.25" hidden="1" x14ac:dyDescent="0.45"/>
    <row r="2238" ht="14.25" hidden="1" x14ac:dyDescent="0.45"/>
    <row r="2239" ht="14.25" hidden="1" x14ac:dyDescent="0.45"/>
    <row r="2240" ht="14.25" hidden="1" x14ac:dyDescent="0.45"/>
    <row r="2241" ht="14.25" hidden="1" x14ac:dyDescent="0.45"/>
    <row r="2242" ht="14.25" hidden="1" x14ac:dyDescent="0.45"/>
    <row r="2243" ht="14.25" hidden="1" x14ac:dyDescent="0.45"/>
    <row r="2244" ht="14.25" hidden="1" x14ac:dyDescent="0.45"/>
    <row r="2245" ht="14.25" hidden="1" x14ac:dyDescent="0.45"/>
    <row r="2246" ht="14.25" hidden="1" x14ac:dyDescent="0.45"/>
    <row r="2247" ht="14.25" hidden="1" x14ac:dyDescent="0.45"/>
    <row r="2248" ht="14.25" hidden="1" x14ac:dyDescent="0.45"/>
    <row r="2249" ht="14.25" hidden="1" x14ac:dyDescent="0.45"/>
    <row r="2250" ht="14.25" hidden="1" x14ac:dyDescent="0.45"/>
    <row r="2251" ht="14.25" hidden="1" x14ac:dyDescent="0.45"/>
    <row r="2252" ht="14.25" hidden="1" x14ac:dyDescent="0.45"/>
    <row r="2253" ht="14.25" hidden="1" x14ac:dyDescent="0.45"/>
    <row r="2254" ht="14.25" hidden="1" x14ac:dyDescent="0.45"/>
    <row r="2255" ht="14.25" hidden="1" x14ac:dyDescent="0.45"/>
    <row r="2256" ht="14.25" hidden="1" x14ac:dyDescent="0.45"/>
    <row r="2257" ht="14.25" hidden="1" x14ac:dyDescent="0.45"/>
    <row r="2258" ht="14.25" hidden="1" x14ac:dyDescent="0.45"/>
    <row r="2259" ht="14.25" hidden="1" x14ac:dyDescent="0.45"/>
    <row r="2260" ht="14.25" hidden="1" x14ac:dyDescent="0.45"/>
    <row r="2261" ht="14.25" hidden="1" x14ac:dyDescent="0.45"/>
    <row r="2262" ht="14.25" hidden="1" x14ac:dyDescent="0.45"/>
    <row r="2263" ht="14.25" hidden="1" x14ac:dyDescent="0.45"/>
    <row r="2264" ht="14.25" hidden="1" x14ac:dyDescent="0.45"/>
    <row r="2265" ht="14.25" hidden="1" x14ac:dyDescent="0.45"/>
    <row r="2266" ht="14.25" hidden="1" x14ac:dyDescent="0.45"/>
    <row r="2267" ht="14.25" hidden="1" x14ac:dyDescent="0.45"/>
    <row r="2268" ht="14.25" hidden="1" x14ac:dyDescent="0.45"/>
    <row r="2269" ht="14.25" hidden="1" x14ac:dyDescent="0.45"/>
    <row r="2270" ht="14.25" hidden="1" x14ac:dyDescent="0.45"/>
    <row r="2271" ht="14.25" hidden="1" x14ac:dyDescent="0.45"/>
    <row r="2272" ht="14.25" hidden="1" x14ac:dyDescent="0.45"/>
    <row r="2273" ht="14.25" hidden="1" x14ac:dyDescent="0.45"/>
    <row r="2274" ht="14.25" hidden="1" x14ac:dyDescent="0.45"/>
    <row r="2275" ht="14.25" hidden="1" x14ac:dyDescent="0.45"/>
    <row r="2276" ht="14.25" hidden="1" x14ac:dyDescent="0.45"/>
    <row r="2277" ht="14.25" hidden="1" x14ac:dyDescent="0.45"/>
    <row r="2278" ht="14.25" hidden="1" x14ac:dyDescent="0.45"/>
    <row r="2279" ht="14.25" hidden="1" x14ac:dyDescent="0.45"/>
    <row r="2280" ht="14.25" hidden="1" x14ac:dyDescent="0.45"/>
    <row r="2281" ht="14.25" hidden="1" x14ac:dyDescent="0.45"/>
    <row r="2282" ht="14.25" hidden="1" x14ac:dyDescent="0.45"/>
    <row r="2283" ht="14.25" hidden="1" x14ac:dyDescent="0.45"/>
    <row r="2284" ht="14.25" hidden="1" x14ac:dyDescent="0.45"/>
    <row r="2285" ht="14.25" hidden="1" x14ac:dyDescent="0.45"/>
    <row r="2286" ht="14.25" hidden="1" x14ac:dyDescent="0.45"/>
    <row r="2287" ht="14.25" hidden="1" x14ac:dyDescent="0.45"/>
    <row r="2288" ht="14.25" hidden="1" x14ac:dyDescent="0.45"/>
    <row r="2289" ht="14.25" hidden="1" x14ac:dyDescent="0.45"/>
    <row r="2290" ht="14.25" hidden="1" x14ac:dyDescent="0.45"/>
    <row r="2291" ht="14.25" hidden="1" x14ac:dyDescent="0.45"/>
    <row r="2292" ht="14.25" hidden="1" x14ac:dyDescent="0.45"/>
    <row r="2293" ht="14.25" hidden="1" x14ac:dyDescent="0.45"/>
    <row r="2294" ht="14.25" hidden="1" x14ac:dyDescent="0.45"/>
    <row r="2295" ht="14.25" hidden="1" x14ac:dyDescent="0.45"/>
    <row r="2296" ht="14.25" hidden="1" x14ac:dyDescent="0.45"/>
    <row r="2297" ht="14.25" hidden="1" x14ac:dyDescent="0.45"/>
    <row r="2298" ht="14.25" hidden="1" x14ac:dyDescent="0.45"/>
    <row r="2299" ht="14.25" hidden="1" x14ac:dyDescent="0.45"/>
    <row r="2300" ht="14.25" hidden="1" x14ac:dyDescent="0.45"/>
    <row r="2301" ht="14.25" hidden="1" x14ac:dyDescent="0.45"/>
    <row r="2302" ht="14.25" hidden="1" x14ac:dyDescent="0.45"/>
    <row r="2303" ht="14.25" hidden="1" x14ac:dyDescent="0.45"/>
    <row r="2304" ht="14.25" hidden="1" x14ac:dyDescent="0.45"/>
    <row r="2305" ht="14.25" hidden="1" x14ac:dyDescent="0.45"/>
    <row r="2306" ht="14.25" hidden="1" x14ac:dyDescent="0.45"/>
    <row r="2307" ht="14.25" hidden="1" x14ac:dyDescent="0.45"/>
    <row r="2308" ht="14.25" hidden="1" x14ac:dyDescent="0.45"/>
    <row r="2309" ht="14.25" hidden="1" x14ac:dyDescent="0.45"/>
    <row r="2310" ht="14.25" hidden="1" x14ac:dyDescent="0.45"/>
    <row r="2311" ht="14.25" hidden="1" x14ac:dyDescent="0.45"/>
    <row r="2312" ht="14.25" hidden="1" x14ac:dyDescent="0.45"/>
    <row r="2313" ht="14.25" hidden="1" x14ac:dyDescent="0.45"/>
    <row r="2314" ht="14.25" hidden="1" x14ac:dyDescent="0.45"/>
    <row r="2315" ht="14.25" hidden="1" x14ac:dyDescent="0.45"/>
    <row r="2316" ht="14.25" hidden="1" x14ac:dyDescent="0.45"/>
    <row r="2317" ht="14.25" hidden="1" x14ac:dyDescent="0.45"/>
    <row r="2318" ht="14.25" hidden="1" x14ac:dyDescent="0.45"/>
    <row r="2319" ht="14.25" hidden="1" x14ac:dyDescent="0.45"/>
    <row r="2320" ht="14.25" hidden="1" x14ac:dyDescent="0.45"/>
    <row r="2321" ht="14.25" hidden="1" x14ac:dyDescent="0.45"/>
    <row r="2322" ht="14.25" hidden="1" x14ac:dyDescent="0.45"/>
    <row r="2323" ht="14.25" hidden="1" x14ac:dyDescent="0.45"/>
    <row r="2324" ht="14.25" hidden="1" x14ac:dyDescent="0.45"/>
    <row r="2325" ht="14.25" hidden="1" x14ac:dyDescent="0.45"/>
    <row r="2326" ht="14.25" hidden="1" x14ac:dyDescent="0.45"/>
    <row r="2327" ht="14.25" hidden="1" x14ac:dyDescent="0.45"/>
    <row r="2328" ht="14.25" hidden="1" x14ac:dyDescent="0.45"/>
    <row r="2329" ht="14.25" hidden="1" x14ac:dyDescent="0.45"/>
    <row r="2330" ht="14.25" hidden="1" x14ac:dyDescent="0.45"/>
    <row r="2331" ht="14.25" hidden="1" x14ac:dyDescent="0.45"/>
    <row r="2332" ht="14.25" hidden="1" x14ac:dyDescent="0.45"/>
    <row r="2333" ht="14.25" hidden="1" x14ac:dyDescent="0.45"/>
    <row r="2334" ht="14.25" hidden="1" x14ac:dyDescent="0.45"/>
    <row r="2335" ht="14.25" hidden="1" x14ac:dyDescent="0.45"/>
    <row r="2336" ht="14.25" hidden="1" x14ac:dyDescent="0.45"/>
    <row r="2337" ht="14.25" hidden="1" x14ac:dyDescent="0.45"/>
    <row r="2338" ht="14.25" hidden="1" x14ac:dyDescent="0.45"/>
    <row r="2339" ht="14.25" hidden="1" x14ac:dyDescent="0.45"/>
    <row r="2340" ht="14.25" hidden="1" x14ac:dyDescent="0.45"/>
    <row r="2341" ht="14.25" hidden="1" x14ac:dyDescent="0.45"/>
    <row r="2342" ht="14.25" hidden="1" x14ac:dyDescent="0.45"/>
    <row r="2343" ht="14.25" hidden="1" x14ac:dyDescent="0.45"/>
    <row r="2344" ht="14.25" hidden="1" x14ac:dyDescent="0.45"/>
    <row r="2345" ht="14.25" hidden="1" x14ac:dyDescent="0.45"/>
    <row r="2346" ht="14.25" hidden="1" x14ac:dyDescent="0.45"/>
    <row r="2347" ht="14.25" hidden="1" x14ac:dyDescent="0.45"/>
    <row r="2348" ht="14.25" hidden="1" x14ac:dyDescent="0.45"/>
    <row r="2349" ht="14.25" hidden="1" x14ac:dyDescent="0.45"/>
    <row r="2350" ht="14.25" hidden="1" x14ac:dyDescent="0.45"/>
    <row r="2351" ht="14.25" hidden="1" x14ac:dyDescent="0.45"/>
    <row r="2352" ht="14.25" hidden="1" x14ac:dyDescent="0.45"/>
    <row r="2353" ht="14.25" hidden="1" x14ac:dyDescent="0.45"/>
    <row r="2354" ht="14.25" hidden="1" x14ac:dyDescent="0.45"/>
    <row r="2355" ht="14.25" hidden="1" x14ac:dyDescent="0.45"/>
    <row r="2356" ht="14.25" hidden="1" x14ac:dyDescent="0.45"/>
    <row r="2357" ht="14.25" hidden="1" x14ac:dyDescent="0.45"/>
    <row r="2358" ht="14.25" hidden="1" x14ac:dyDescent="0.45"/>
    <row r="2359" ht="14.25" hidden="1" x14ac:dyDescent="0.45"/>
    <row r="2360" ht="14.25" hidden="1" x14ac:dyDescent="0.45"/>
    <row r="2361" ht="14.25" hidden="1" x14ac:dyDescent="0.45"/>
    <row r="2362" ht="14.25" hidden="1" x14ac:dyDescent="0.45"/>
    <row r="2363" ht="14.25" hidden="1" x14ac:dyDescent="0.45"/>
    <row r="2364" ht="14.25" hidden="1" x14ac:dyDescent="0.45"/>
    <row r="2365" ht="14.25" hidden="1" x14ac:dyDescent="0.45"/>
    <row r="2366" ht="14.25" hidden="1" x14ac:dyDescent="0.45"/>
    <row r="2367" ht="14.25" hidden="1" x14ac:dyDescent="0.45"/>
    <row r="2368" ht="14.25" hidden="1" x14ac:dyDescent="0.45"/>
    <row r="2369" ht="14.25" hidden="1" x14ac:dyDescent="0.45"/>
    <row r="2370" ht="14.25" hidden="1" x14ac:dyDescent="0.45"/>
    <row r="2371" ht="14.25" hidden="1" x14ac:dyDescent="0.45"/>
    <row r="2372" ht="14.25" hidden="1" x14ac:dyDescent="0.45"/>
    <row r="2373" ht="14.25" hidden="1" x14ac:dyDescent="0.45"/>
    <row r="2374" ht="14.25" hidden="1" x14ac:dyDescent="0.45"/>
    <row r="2375" ht="14.25" hidden="1" x14ac:dyDescent="0.45"/>
    <row r="2376" ht="14.25" hidden="1" x14ac:dyDescent="0.45"/>
    <row r="2377" ht="14.25" hidden="1" x14ac:dyDescent="0.45"/>
    <row r="2378" ht="14.25" hidden="1" x14ac:dyDescent="0.45"/>
    <row r="2379" ht="14.25" hidden="1" x14ac:dyDescent="0.45"/>
    <row r="2380" ht="14.25" hidden="1" x14ac:dyDescent="0.45"/>
    <row r="2381" ht="14.25" hidden="1" x14ac:dyDescent="0.45"/>
    <row r="2382" ht="14.25" hidden="1" x14ac:dyDescent="0.45"/>
    <row r="2383" ht="14.25" hidden="1" x14ac:dyDescent="0.45"/>
    <row r="2384" ht="14.25" hidden="1" x14ac:dyDescent="0.45"/>
    <row r="2385" ht="14.25" hidden="1" x14ac:dyDescent="0.45"/>
    <row r="2386" ht="14.25" hidden="1" x14ac:dyDescent="0.45"/>
    <row r="2387" ht="14.25" hidden="1" x14ac:dyDescent="0.45"/>
    <row r="2388" ht="14.25" hidden="1" x14ac:dyDescent="0.45"/>
    <row r="2389" ht="14.25" hidden="1" x14ac:dyDescent="0.45"/>
    <row r="2390" ht="14.25" hidden="1" x14ac:dyDescent="0.45"/>
    <row r="2391" ht="14.25" hidden="1" x14ac:dyDescent="0.45"/>
    <row r="2392" ht="14.25" hidden="1" x14ac:dyDescent="0.45"/>
    <row r="2393" ht="14.25" hidden="1" x14ac:dyDescent="0.45"/>
    <row r="2394" ht="14.25" hidden="1" x14ac:dyDescent="0.45"/>
    <row r="2395" ht="14.25" hidden="1" x14ac:dyDescent="0.45"/>
    <row r="2396" ht="14.25" hidden="1" x14ac:dyDescent="0.45"/>
    <row r="2397" ht="14.25" hidden="1" x14ac:dyDescent="0.45"/>
    <row r="2398" ht="14.25" hidden="1" x14ac:dyDescent="0.45"/>
    <row r="2399" ht="14.25" hidden="1" x14ac:dyDescent="0.45"/>
    <row r="2400" ht="14.25" hidden="1" x14ac:dyDescent="0.45"/>
    <row r="2401" ht="14.25" hidden="1" x14ac:dyDescent="0.45"/>
    <row r="2402" ht="14.25" hidden="1" x14ac:dyDescent="0.45"/>
    <row r="2403" ht="14.25" hidden="1" x14ac:dyDescent="0.45"/>
    <row r="2404" ht="14.25" hidden="1" x14ac:dyDescent="0.45"/>
    <row r="2405" ht="14.25" hidden="1" x14ac:dyDescent="0.45"/>
    <row r="2406" ht="14.25" hidden="1" x14ac:dyDescent="0.45"/>
    <row r="2407" ht="14.25" hidden="1" x14ac:dyDescent="0.45"/>
    <row r="2408" ht="14.25" hidden="1" x14ac:dyDescent="0.45"/>
    <row r="2409" ht="14.25" hidden="1" x14ac:dyDescent="0.45"/>
    <row r="2410" ht="14.25" hidden="1" x14ac:dyDescent="0.45"/>
    <row r="2411" ht="14.25" hidden="1" x14ac:dyDescent="0.45"/>
    <row r="2412" ht="14.25" hidden="1" x14ac:dyDescent="0.45"/>
    <row r="2413" ht="14.25" hidden="1" x14ac:dyDescent="0.45"/>
    <row r="2414" ht="14.25" hidden="1" x14ac:dyDescent="0.45"/>
    <row r="2415" ht="14.25" hidden="1" x14ac:dyDescent="0.45"/>
    <row r="2416" ht="14.25" hidden="1" x14ac:dyDescent="0.45"/>
    <row r="2417" ht="14.25" hidden="1" x14ac:dyDescent="0.45"/>
    <row r="2418" ht="14.25" hidden="1" x14ac:dyDescent="0.45"/>
    <row r="2419" ht="14.25" hidden="1" x14ac:dyDescent="0.45"/>
    <row r="2420" ht="14.25" hidden="1" x14ac:dyDescent="0.45"/>
    <row r="2421" ht="14.25" hidden="1" x14ac:dyDescent="0.45"/>
    <row r="2422" ht="14.25" hidden="1" x14ac:dyDescent="0.45"/>
    <row r="2423" ht="14.25" hidden="1" x14ac:dyDescent="0.45"/>
    <row r="2424" ht="14.25" hidden="1" x14ac:dyDescent="0.45"/>
    <row r="2425" ht="14.25" hidden="1" x14ac:dyDescent="0.45"/>
    <row r="2426" ht="14.25" hidden="1" x14ac:dyDescent="0.45"/>
    <row r="2427" ht="14.25" hidden="1" x14ac:dyDescent="0.45"/>
    <row r="2428" ht="14.25" hidden="1" x14ac:dyDescent="0.45"/>
    <row r="2429" ht="14.25" hidden="1" x14ac:dyDescent="0.45"/>
    <row r="2430" ht="14.25" hidden="1" x14ac:dyDescent="0.45"/>
    <row r="2431" ht="14.25" hidden="1" x14ac:dyDescent="0.45"/>
    <row r="2432" ht="14.25" hidden="1" x14ac:dyDescent="0.45"/>
    <row r="2433" ht="14.25" hidden="1" x14ac:dyDescent="0.45"/>
    <row r="2434" ht="14.25" hidden="1" x14ac:dyDescent="0.45"/>
    <row r="2435" ht="14.25" hidden="1" x14ac:dyDescent="0.45"/>
    <row r="2436" ht="14.25" hidden="1" x14ac:dyDescent="0.45"/>
    <row r="2437" ht="14.25" hidden="1" x14ac:dyDescent="0.45"/>
    <row r="2438" ht="14.25" hidden="1" x14ac:dyDescent="0.45"/>
    <row r="2439" ht="14.25" hidden="1" x14ac:dyDescent="0.45"/>
    <row r="2440" ht="14.25" hidden="1" x14ac:dyDescent="0.45"/>
    <row r="2441" ht="14.25" hidden="1" x14ac:dyDescent="0.45"/>
    <row r="2442" ht="14.25" hidden="1" x14ac:dyDescent="0.45"/>
    <row r="2443" ht="14.25" hidden="1" x14ac:dyDescent="0.45"/>
    <row r="2444" ht="14.25" hidden="1" x14ac:dyDescent="0.45"/>
    <row r="2445" ht="14.25" hidden="1" x14ac:dyDescent="0.45"/>
    <row r="2446" ht="14.25" hidden="1" x14ac:dyDescent="0.45"/>
    <row r="2447" ht="14.25" hidden="1" x14ac:dyDescent="0.45"/>
    <row r="2448" ht="14.25" hidden="1" x14ac:dyDescent="0.45"/>
    <row r="2449" ht="14.25" hidden="1" x14ac:dyDescent="0.45"/>
    <row r="2450" ht="14.25" hidden="1" x14ac:dyDescent="0.45"/>
    <row r="2451" ht="14.25" hidden="1" x14ac:dyDescent="0.45"/>
    <row r="2452" ht="14.25" hidden="1" x14ac:dyDescent="0.45"/>
    <row r="2453" ht="14.25" hidden="1" x14ac:dyDescent="0.45"/>
    <row r="2454" ht="14.25" hidden="1" x14ac:dyDescent="0.45"/>
    <row r="2455" ht="14.25" hidden="1" x14ac:dyDescent="0.45"/>
    <row r="2456" ht="14.25" hidden="1" x14ac:dyDescent="0.45"/>
    <row r="2457" ht="14.25" hidden="1" x14ac:dyDescent="0.45"/>
    <row r="2458" ht="14.25" hidden="1" x14ac:dyDescent="0.45"/>
    <row r="2459" ht="14.25" hidden="1" x14ac:dyDescent="0.45"/>
    <row r="2460" ht="14.25" hidden="1" x14ac:dyDescent="0.45"/>
    <row r="2461" ht="14.25" hidden="1" x14ac:dyDescent="0.45"/>
    <row r="2462" ht="14.25" hidden="1" x14ac:dyDescent="0.45"/>
    <row r="2463" ht="14.25" hidden="1" x14ac:dyDescent="0.45"/>
    <row r="2464" ht="14.25" hidden="1" x14ac:dyDescent="0.45"/>
    <row r="2465" ht="14.25" hidden="1" x14ac:dyDescent="0.45"/>
    <row r="2466" ht="14.25" hidden="1" x14ac:dyDescent="0.45"/>
    <row r="2467" ht="14.25" hidden="1" x14ac:dyDescent="0.45"/>
    <row r="2468" ht="14.25" hidden="1" x14ac:dyDescent="0.45"/>
    <row r="2469" ht="14.25" hidden="1" x14ac:dyDescent="0.45"/>
    <row r="2470" ht="14.25" hidden="1" x14ac:dyDescent="0.45"/>
    <row r="2471" ht="14.25" hidden="1" x14ac:dyDescent="0.45"/>
    <row r="2472" ht="14.25" hidden="1" x14ac:dyDescent="0.45"/>
    <row r="2473" ht="14.25" hidden="1" x14ac:dyDescent="0.45"/>
    <row r="2474" ht="14.25" hidden="1" x14ac:dyDescent="0.45"/>
    <row r="2475" ht="14.25" hidden="1" x14ac:dyDescent="0.45"/>
    <row r="2476" ht="14.25" hidden="1" x14ac:dyDescent="0.45"/>
    <row r="2477" ht="14.25" hidden="1" x14ac:dyDescent="0.45"/>
    <row r="2478" ht="14.25" hidden="1" x14ac:dyDescent="0.45"/>
    <row r="2479" ht="14.25" hidden="1" x14ac:dyDescent="0.45"/>
    <row r="2480" ht="14.25" hidden="1" x14ac:dyDescent="0.45"/>
    <row r="2481" ht="14.25" hidden="1" x14ac:dyDescent="0.45"/>
    <row r="2482" ht="14.25" hidden="1" x14ac:dyDescent="0.45"/>
    <row r="2483" ht="14.25" hidden="1" x14ac:dyDescent="0.45"/>
    <row r="2484" ht="14.25" hidden="1" x14ac:dyDescent="0.45"/>
    <row r="2485" ht="14.25" hidden="1" x14ac:dyDescent="0.45"/>
    <row r="2486" ht="14.25" hidden="1" x14ac:dyDescent="0.45"/>
    <row r="2487" ht="14.25" hidden="1" x14ac:dyDescent="0.45"/>
    <row r="2488" ht="14.25" hidden="1" x14ac:dyDescent="0.45"/>
    <row r="2489" ht="14.25" hidden="1" x14ac:dyDescent="0.45"/>
    <row r="2490" ht="14.25" hidden="1" x14ac:dyDescent="0.45"/>
    <row r="2491" ht="14.25" hidden="1" x14ac:dyDescent="0.45"/>
    <row r="2492" ht="14.25" hidden="1" x14ac:dyDescent="0.45"/>
    <row r="2493" ht="14.25" hidden="1" x14ac:dyDescent="0.45"/>
    <row r="2494" ht="14.25" hidden="1" x14ac:dyDescent="0.45"/>
    <row r="2495" ht="14.25" hidden="1" x14ac:dyDescent="0.45"/>
    <row r="2496" ht="14.25" hidden="1" x14ac:dyDescent="0.45"/>
    <row r="2497" ht="14.25" hidden="1" x14ac:dyDescent="0.45"/>
    <row r="2498" ht="14.25" hidden="1" x14ac:dyDescent="0.45"/>
    <row r="2499" ht="14.25" hidden="1" x14ac:dyDescent="0.45"/>
    <row r="2500" ht="14.25" hidden="1" x14ac:dyDescent="0.45"/>
    <row r="2501" ht="14.25" hidden="1" x14ac:dyDescent="0.45"/>
    <row r="2502" ht="14.25" hidden="1" x14ac:dyDescent="0.45"/>
    <row r="2503" ht="14.25" hidden="1" x14ac:dyDescent="0.45"/>
    <row r="2504" ht="14.25" hidden="1" x14ac:dyDescent="0.45"/>
    <row r="2505" ht="14.25" hidden="1" x14ac:dyDescent="0.45"/>
    <row r="2506" ht="14.25" hidden="1" x14ac:dyDescent="0.45"/>
    <row r="2507" ht="14.25" hidden="1" x14ac:dyDescent="0.45"/>
    <row r="2508" ht="14.25" hidden="1" x14ac:dyDescent="0.45"/>
    <row r="2509" ht="14.25" hidden="1" x14ac:dyDescent="0.45"/>
    <row r="2510" ht="14.25" hidden="1" x14ac:dyDescent="0.45"/>
    <row r="2511" ht="14.25" hidden="1" x14ac:dyDescent="0.45"/>
    <row r="2512" ht="14.25" hidden="1" x14ac:dyDescent="0.45"/>
    <row r="2513" ht="14.25" hidden="1" x14ac:dyDescent="0.45"/>
    <row r="2514" ht="14.25" hidden="1" x14ac:dyDescent="0.45"/>
    <row r="2515" ht="14.25" hidden="1" x14ac:dyDescent="0.45"/>
    <row r="2516" ht="14.25" hidden="1" x14ac:dyDescent="0.45"/>
    <row r="2517" ht="14.25" hidden="1" x14ac:dyDescent="0.45"/>
    <row r="2518" ht="14.25" hidden="1" x14ac:dyDescent="0.45"/>
    <row r="2519" ht="14.25" hidden="1" x14ac:dyDescent="0.45"/>
    <row r="2520" ht="14.25" hidden="1" x14ac:dyDescent="0.45"/>
    <row r="2521" ht="14.25" hidden="1" x14ac:dyDescent="0.45"/>
    <row r="2522" ht="14.25" hidden="1" x14ac:dyDescent="0.45"/>
    <row r="2523" ht="14.25" hidden="1" x14ac:dyDescent="0.45"/>
    <row r="2524" ht="14.25" hidden="1" x14ac:dyDescent="0.45"/>
    <row r="2525" ht="14.25" hidden="1" x14ac:dyDescent="0.45"/>
    <row r="2526" ht="14.25" hidden="1" x14ac:dyDescent="0.45"/>
    <row r="2527" ht="14.25" hidden="1" x14ac:dyDescent="0.45"/>
    <row r="2528" ht="14.25" hidden="1" x14ac:dyDescent="0.45"/>
    <row r="2529" ht="14.25" hidden="1" x14ac:dyDescent="0.45"/>
    <row r="2530" ht="14.25" hidden="1" x14ac:dyDescent="0.45"/>
    <row r="2531" ht="14.25" hidden="1" x14ac:dyDescent="0.45"/>
    <row r="2532" ht="14.25" hidden="1" x14ac:dyDescent="0.45"/>
    <row r="2533" ht="14.25" hidden="1" x14ac:dyDescent="0.45"/>
    <row r="2534" ht="14.25" hidden="1" x14ac:dyDescent="0.45"/>
    <row r="2535" ht="14.25" hidden="1" x14ac:dyDescent="0.45"/>
    <row r="2536" ht="14.25" hidden="1" x14ac:dyDescent="0.45"/>
    <row r="2537" ht="14.25" hidden="1" x14ac:dyDescent="0.45"/>
    <row r="2538" ht="14.25" hidden="1" x14ac:dyDescent="0.45"/>
    <row r="2539" ht="14.25" hidden="1" x14ac:dyDescent="0.45"/>
    <row r="2540" ht="14.25" hidden="1" x14ac:dyDescent="0.45"/>
    <row r="2541" ht="14.25" hidden="1" x14ac:dyDescent="0.45"/>
    <row r="2542" ht="14.25" hidden="1" x14ac:dyDescent="0.45"/>
    <row r="2543" ht="14.25" hidden="1" x14ac:dyDescent="0.45"/>
    <row r="2544" ht="14.25" hidden="1" x14ac:dyDescent="0.45"/>
    <row r="2545" ht="14.25" hidden="1" x14ac:dyDescent="0.45"/>
    <row r="2546" ht="14.25" hidden="1" x14ac:dyDescent="0.45"/>
    <row r="2547" ht="14.25" hidden="1" x14ac:dyDescent="0.45"/>
    <row r="2548" ht="14.25" hidden="1" x14ac:dyDescent="0.45"/>
    <row r="2549" ht="14.25" hidden="1" x14ac:dyDescent="0.45"/>
    <row r="2550" ht="14.25" hidden="1" x14ac:dyDescent="0.45"/>
    <row r="2551" ht="14.25" hidden="1" x14ac:dyDescent="0.45"/>
    <row r="2552" ht="14.25" hidden="1" x14ac:dyDescent="0.45"/>
    <row r="2553" ht="14.25" hidden="1" x14ac:dyDescent="0.45"/>
    <row r="2554" ht="14.25" hidden="1" x14ac:dyDescent="0.45"/>
    <row r="2555" ht="14.25" hidden="1" x14ac:dyDescent="0.45"/>
    <row r="2556" ht="14.25" hidden="1" x14ac:dyDescent="0.45"/>
    <row r="2557" ht="14.25" hidden="1" x14ac:dyDescent="0.45"/>
    <row r="2558" ht="14.25" hidden="1" x14ac:dyDescent="0.45"/>
    <row r="2559" ht="14.25" hidden="1" x14ac:dyDescent="0.45"/>
    <row r="2560" ht="14.25" hidden="1" x14ac:dyDescent="0.45"/>
    <row r="2561" ht="14.25" hidden="1" x14ac:dyDescent="0.45"/>
    <row r="2562" ht="14.25" hidden="1" x14ac:dyDescent="0.45"/>
    <row r="2563" ht="14.25" hidden="1" x14ac:dyDescent="0.45"/>
    <row r="2564" ht="14.25" hidden="1" x14ac:dyDescent="0.45"/>
    <row r="2565" ht="14.25" hidden="1" x14ac:dyDescent="0.45"/>
    <row r="2566" ht="14.25" hidden="1" x14ac:dyDescent="0.45"/>
    <row r="2567" ht="14.25" hidden="1" x14ac:dyDescent="0.45"/>
    <row r="2568" ht="14.25" hidden="1" x14ac:dyDescent="0.45"/>
    <row r="2569" ht="14.25" hidden="1" x14ac:dyDescent="0.45"/>
    <row r="2570" ht="14.25" hidden="1" x14ac:dyDescent="0.45"/>
    <row r="2571" ht="14.25" hidden="1" x14ac:dyDescent="0.45"/>
    <row r="2572" ht="14.25" hidden="1" x14ac:dyDescent="0.45"/>
    <row r="2573" ht="14.25" hidden="1" x14ac:dyDescent="0.45"/>
    <row r="2574" ht="14.25" hidden="1" x14ac:dyDescent="0.45"/>
    <row r="2575" ht="14.25" hidden="1" x14ac:dyDescent="0.45"/>
    <row r="2576" ht="14.25" hidden="1" x14ac:dyDescent="0.45"/>
    <row r="2577" ht="14.25" hidden="1" x14ac:dyDescent="0.45"/>
    <row r="2578" ht="14.25" hidden="1" x14ac:dyDescent="0.45"/>
    <row r="2579" ht="14.25" hidden="1" x14ac:dyDescent="0.45"/>
    <row r="2580" ht="14.25" hidden="1" x14ac:dyDescent="0.45"/>
    <row r="2581" ht="14.25" hidden="1" x14ac:dyDescent="0.45"/>
    <row r="2582" ht="14.25" hidden="1" x14ac:dyDescent="0.45"/>
    <row r="2583" ht="14.25" hidden="1" x14ac:dyDescent="0.45"/>
    <row r="2584" ht="14.25" hidden="1" x14ac:dyDescent="0.45"/>
    <row r="2585" ht="14.25" hidden="1" x14ac:dyDescent="0.45"/>
    <row r="2586" ht="14.25" hidden="1" x14ac:dyDescent="0.45"/>
    <row r="2587" ht="14.25" hidden="1" x14ac:dyDescent="0.45"/>
    <row r="2588" ht="14.25" hidden="1" x14ac:dyDescent="0.45"/>
    <row r="2589" ht="14.25" hidden="1" x14ac:dyDescent="0.45"/>
    <row r="2590" ht="14.25" hidden="1" x14ac:dyDescent="0.45"/>
    <row r="2591" ht="14.25" hidden="1" x14ac:dyDescent="0.45"/>
    <row r="2592" ht="14.25" hidden="1" x14ac:dyDescent="0.45"/>
    <row r="2593" ht="14.25" hidden="1" x14ac:dyDescent="0.45"/>
    <row r="2594" ht="14.25" hidden="1" x14ac:dyDescent="0.45"/>
    <row r="2595" ht="14.25" hidden="1" x14ac:dyDescent="0.45"/>
    <row r="2596" ht="14.25" hidden="1" x14ac:dyDescent="0.45"/>
    <row r="2597" ht="14.25" hidden="1" x14ac:dyDescent="0.45"/>
    <row r="2598" ht="14.25" hidden="1" x14ac:dyDescent="0.45"/>
    <row r="2599" ht="14.25" hidden="1" x14ac:dyDescent="0.45"/>
    <row r="2600" ht="14.25" hidden="1" x14ac:dyDescent="0.45"/>
    <row r="2601" ht="14.25" hidden="1" x14ac:dyDescent="0.45"/>
    <row r="2602" ht="14.25" hidden="1" x14ac:dyDescent="0.45"/>
    <row r="2603" ht="14.25" hidden="1" x14ac:dyDescent="0.45"/>
    <row r="2604" ht="14.25" hidden="1" x14ac:dyDescent="0.45"/>
    <row r="2605" ht="14.25" hidden="1" x14ac:dyDescent="0.45"/>
    <row r="2606" ht="14.25" hidden="1" x14ac:dyDescent="0.45"/>
    <row r="2607" ht="14.25" hidden="1" x14ac:dyDescent="0.45"/>
    <row r="2608" ht="14.25" hidden="1" x14ac:dyDescent="0.45"/>
    <row r="2609" ht="14.25" hidden="1" x14ac:dyDescent="0.45"/>
    <row r="2610" ht="14.25" hidden="1" x14ac:dyDescent="0.45"/>
    <row r="2611" ht="14.25" hidden="1" x14ac:dyDescent="0.45"/>
    <row r="2612" ht="14.25" hidden="1" x14ac:dyDescent="0.45"/>
    <row r="2613" ht="14.25" hidden="1" x14ac:dyDescent="0.45"/>
    <row r="2614" ht="14.25" hidden="1" x14ac:dyDescent="0.45"/>
    <row r="2615" ht="14.25" hidden="1" x14ac:dyDescent="0.45"/>
    <row r="2616" ht="14.25" hidden="1" x14ac:dyDescent="0.45"/>
    <row r="2617" ht="14.25" hidden="1" x14ac:dyDescent="0.45"/>
    <row r="2618" ht="14.25" hidden="1" x14ac:dyDescent="0.45"/>
    <row r="2619" ht="14.25" hidden="1" x14ac:dyDescent="0.45"/>
    <row r="2620" ht="14.25" hidden="1" x14ac:dyDescent="0.45"/>
    <row r="2621" ht="14.25" hidden="1" x14ac:dyDescent="0.45"/>
    <row r="2622" ht="14.25" hidden="1" x14ac:dyDescent="0.45"/>
    <row r="2623" ht="14.25" hidden="1" x14ac:dyDescent="0.45"/>
    <row r="2624" ht="14.25" hidden="1" x14ac:dyDescent="0.45"/>
    <row r="2625" ht="14.25" hidden="1" x14ac:dyDescent="0.45"/>
    <row r="2626" ht="14.25" hidden="1" x14ac:dyDescent="0.45"/>
    <row r="2627" ht="14.25" hidden="1" x14ac:dyDescent="0.45"/>
    <row r="2628" ht="14.25" hidden="1" x14ac:dyDescent="0.45"/>
    <row r="2629" ht="14.25" hidden="1" x14ac:dyDescent="0.45"/>
    <row r="2630" ht="14.25" hidden="1" x14ac:dyDescent="0.45"/>
    <row r="2631" ht="14.25" hidden="1" x14ac:dyDescent="0.45"/>
    <row r="2632" ht="14.25" hidden="1" x14ac:dyDescent="0.45"/>
    <row r="2633" ht="14.25" hidden="1" x14ac:dyDescent="0.45"/>
    <row r="2634" ht="14.25" hidden="1" x14ac:dyDescent="0.45"/>
    <row r="2635" ht="14.25" hidden="1" x14ac:dyDescent="0.45"/>
    <row r="2636" ht="14.25" hidden="1" x14ac:dyDescent="0.45"/>
    <row r="2637" ht="14.25" hidden="1" x14ac:dyDescent="0.45"/>
    <row r="2638" ht="14.25" hidden="1" x14ac:dyDescent="0.45"/>
    <row r="2639" ht="14.25" hidden="1" x14ac:dyDescent="0.45"/>
    <row r="2640" ht="14.25" hidden="1" x14ac:dyDescent="0.45"/>
    <row r="2641" ht="14.25" hidden="1" x14ac:dyDescent="0.45"/>
    <row r="2642" ht="14.25" hidden="1" x14ac:dyDescent="0.45"/>
    <row r="2643" ht="14.25" hidden="1" x14ac:dyDescent="0.45"/>
    <row r="2644" ht="14.25" hidden="1" x14ac:dyDescent="0.45"/>
    <row r="2645" ht="14.25" hidden="1" x14ac:dyDescent="0.45"/>
    <row r="2646" ht="14.25" hidden="1" x14ac:dyDescent="0.45"/>
    <row r="2647" ht="14.25" hidden="1" x14ac:dyDescent="0.45"/>
    <row r="2648" ht="14.25" hidden="1" x14ac:dyDescent="0.45"/>
    <row r="2649" ht="14.25" hidden="1" x14ac:dyDescent="0.45"/>
    <row r="2650" ht="14.25" hidden="1" x14ac:dyDescent="0.45"/>
    <row r="2651" ht="14.25" hidden="1" x14ac:dyDescent="0.45"/>
    <row r="2652" ht="14.25" hidden="1" x14ac:dyDescent="0.45"/>
    <row r="2653" ht="14.25" hidden="1" x14ac:dyDescent="0.45"/>
    <row r="2654" ht="14.25" hidden="1" x14ac:dyDescent="0.45"/>
    <row r="2655" ht="14.25" hidden="1" x14ac:dyDescent="0.45"/>
    <row r="2656" ht="14.25" hidden="1" x14ac:dyDescent="0.45"/>
    <row r="2657" ht="14.25" hidden="1" x14ac:dyDescent="0.45"/>
    <row r="2658" ht="14.25" hidden="1" x14ac:dyDescent="0.45"/>
    <row r="2659" ht="14.25" hidden="1" x14ac:dyDescent="0.45"/>
    <row r="2660" ht="14.25" hidden="1" x14ac:dyDescent="0.45"/>
    <row r="2661" ht="14.25" hidden="1" x14ac:dyDescent="0.45"/>
    <row r="2662" ht="14.25" hidden="1" x14ac:dyDescent="0.45"/>
    <row r="2663" ht="14.25" hidden="1" x14ac:dyDescent="0.45"/>
    <row r="2664" ht="14.25" hidden="1" x14ac:dyDescent="0.45"/>
    <row r="2665" ht="14.25" hidden="1" x14ac:dyDescent="0.45"/>
    <row r="2666" ht="14.25" hidden="1" x14ac:dyDescent="0.45"/>
    <row r="2667" ht="14.25" hidden="1" x14ac:dyDescent="0.45"/>
    <row r="2668" ht="14.25" hidden="1" x14ac:dyDescent="0.45"/>
    <row r="2669" ht="14.25" hidden="1" x14ac:dyDescent="0.45"/>
    <row r="2670" ht="14.25" hidden="1" x14ac:dyDescent="0.45"/>
    <row r="2671" ht="14.25" hidden="1" x14ac:dyDescent="0.45"/>
    <row r="2672" ht="14.25" hidden="1" x14ac:dyDescent="0.45"/>
    <row r="2673" ht="14.25" hidden="1" x14ac:dyDescent="0.45"/>
    <row r="2674" ht="14.25" hidden="1" x14ac:dyDescent="0.45"/>
    <row r="2675" ht="14.25" hidden="1" x14ac:dyDescent="0.45"/>
    <row r="2676" ht="14.25" hidden="1" x14ac:dyDescent="0.45"/>
    <row r="2677" ht="14.25" hidden="1" x14ac:dyDescent="0.45"/>
    <row r="2678" ht="14.25" hidden="1" x14ac:dyDescent="0.45"/>
    <row r="2679" ht="14.25" hidden="1" x14ac:dyDescent="0.45"/>
    <row r="2680" ht="14.25" hidden="1" x14ac:dyDescent="0.45"/>
    <row r="2681" ht="14.25" hidden="1" x14ac:dyDescent="0.45"/>
    <row r="2682" ht="14.25" hidden="1" x14ac:dyDescent="0.45"/>
    <row r="2683" ht="14.25" hidden="1" x14ac:dyDescent="0.45"/>
    <row r="2684" ht="14.25" hidden="1" x14ac:dyDescent="0.45"/>
    <row r="2685" ht="14.25" hidden="1" x14ac:dyDescent="0.45"/>
    <row r="2686" ht="14.25" hidden="1" x14ac:dyDescent="0.45"/>
    <row r="2687" ht="14.25" hidden="1" x14ac:dyDescent="0.45"/>
    <row r="2688" ht="14.25" hidden="1" x14ac:dyDescent="0.45"/>
    <row r="2689" ht="14.25" hidden="1" x14ac:dyDescent="0.45"/>
    <row r="2690" ht="14.25" hidden="1" x14ac:dyDescent="0.45"/>
    <row r="2691" ht="14.25" hidden="1" x14ac:dyDescent="0.45"/>
    <row r="2692" ht="14.25" hidden="1" x14ac:dyDescent="0.45"/>
    <row r="2693" ht="14.25" hidden="1" x14ac:dyDescent="0.45"/>
    <row r="2694" ht="14.25" hidden="1" x14ac:dyDescent="0.45"/>
    <row r="2695" ht="14.25" hidden="1" x14ac:dyDescent="0.45"/>
    <row r="2696" ht="14.25" hidden="1" x14ac:dyDescent="0.45"/>
    <row r="2697" ht="14.25" hidden="1" x14ac:dyDescent="0.45"/>
    <row r="2698" ht="14.25" hidden="1" x14ac:dyDescent="0.45"/>
    <row r="2699" ht="14.25" hidden="1" x14ac:dyDescent="0.45"/>
    <row r="2700" ht="14.25" hidden="1" x14ac:dyDescent="0.45"/>
    <row r="2701" ht="14.25" hidden="1" x14ac:dyDescent="0.45"/>
    <row r="2702" ht="14.25" hidden="1" x14ac:dyDescent="0.45"/>
    <row r="2703" ht="14.25" hidden="1" x14ac:dyDescent="0.45"/>
    <row r="2704" ht="14.25" hidden="1" x14ac:dyDescent="0.45"/>
    <row r="2705" ht="14.25" hidden="1" x14ac:dyDescent="0.45"/>
    <row r="2706" ht="14.25" hidden="1" x14ac:dyDescent="0.45"/>
    <row r="2707" ht="14.25" hidden="1" x14ac:dyDescent="0.45"/>
    <row r="2708" ht="14.25" hidden="1" x14ac:dyDescent="0.45"/>
    <row r="2709" ht="14.25" hidden="1" x14ac:dyDescent="0.45"/>
    <row r="2710" ht="14.25" hidden="1" x14ac:dyDescent="0.45"/>
    <row r="2711" ht="14.25" hidden="1" x14ac:dyDescent="0.45"/>
    <row r="2712" ht="14.25" hidden="1" x14ac:dyDescent="0.45"/>
    <row r="2713" ht="14.25" hidden="1" x14ac:dyDescent="0.45"/>
    <row r="2714" ht="14.25" hidden="1" x14ac:dyDescent="0.45"/>
    <row r="2715" ht="14.25" hidden="1" x14ac:dyDescent="0.45"/>
    <row r="2716" ht="14.25" hidden="1" x14ac:dyDescent="0.45"/>
    <row r="2717" ht="14.25" hidden="1" x14ac:dyDescent="0.45"/>
    <row r="2718" ht="14.25" hidden="1" x14ac:dyDescent="0.45"/>
    <row r="2719" ht="14.25" hidden="1" x14ac:dyDescent="0.45"/>
    <row r="2720" ht="14.25" hidden="1" x14ac:dyDescent="0.45"/>
    <row r="2721" ht="14.25" hidden="1" x14ac:dyDescent="0.45"/>
    <row r="2722" ht="14.25" hidden="1" x14ac:dyDescent="0.45"/>
    <row r="2723" ht="14.25" hidden="1" x14ac:dyDescent="0.45"/>
    <row r="2724" ht="14.25" hidden="1" x14ac:dyDescent="0.45"/>
    <row r="2725" ht="14.25" hidden="1" x14ac:dyDescent="0.45"/>
    <row r="2726" ht="14.25" hidden="1" x14ac:dyDescent="0.45"/>
    <row r="2727" ht="14.25" hidden="1" x14ac:dyDescent="0.45"/>
    <row r="2728" ht="14.25" hidden="1" x14ac:dyDescent="0.45"/>
    <row r="2729" ht="14.25" hidden="1" x14ac:dyDescent="0.45"/>
    <row r="2730" ht="14.25" hidden="1" x14ac:dyDescent="0.45"/>
    <row r="2731" ht="14.25" hidden="1" x14ac:dyDescent="0.45"/>
    <row r="2732" ht="14.25" hidden="1" x14ac:dyDescent="0.45"/>
    <row r="2733" ht="14.25" hidden="1" x14ac:dyDescent="0.45"/>
    <row r="2734" ht="14.25" hidden="1" x14ac:dyDescent="0.45"/>
    <row r="2735" ht="14.25" hidden="1" x14ac:dyDescent="0.45"/>
    <row r="2736" ht="14.25" hidden="1" x14ac:dyDescent="0.45"/>
    <row r="2737" ht="14.25" hidden="1" x14ac:dyDescent="0.45"/>
    <row r="2738" ht="14.25" hidden="1" x14ac:dyDescent="0.45"/>
    <row r="2739" ht="14.25" hidden="1" x14ac:dyDescent="0.45"/>
    <row r="2740" ht="14.25" hidden="1" x14ac:dyDescent="0.45"/>
    <row r="2741" ht="14.25" hidden="1" x14ac:dyDescent="0.45"/>
    <row r="2742" ht="14.25" hidden="1" x14ac:dyDescent="0.45"/>
    <row r="2743" ht="14.25" hidden="1" x14ac:dyDescent="0.45"/>
    <row r="2744" ht="14.25" hidden="1" x14ac:dyDescent="0.45"/>
    <row r="2745" ht="14.25" hidden="1" x14ac:dyDescent="0.45"/>
    <row r="2746" ht="14.25" hidden="1" x14ac:dyDescent="0.45"/>
    <row r="2747" ht="14.25" hidden="1" x14ac:dyDescent="0.45"/>
    <row r="2748" ht="14.25" hidden="1" x14ac:dyDescent="0.45"/>
    <row r="2749" ht="14.25" hidden="1" x14ac:dyDescent="0.45"/>
    <row r="2750" ht="14.25" hidden="1" x14ac:dyDescent="0.45"/>
    <row r="2751" ht="14.25" hidden="1" x14ac:dyDescent="0.45"/>
    <row r="2752" ht="14.25" hidden="1" x14ac:dyDescent="0.45"/>
    <row r="2753" ht="14.25" hidden="1" x14ac:dyDescent="0.45"/>
    <row r="2754" ht="14.25" hidden="1" x14ac:dyDescent="0.45"/>
    <row r="2755" ht="14.25" hidden="1" x14ac:dyDescent="0.45"/>
    <row r="2756" ht="14.25" hidden="1" x14ac:dyDescent="0.45"/>
    <row r="2757" ht="14.25" hidden="1" x14ac:dyDescent="0.45"/>
    <row r="2758" ht="14.25" hidden="1" x14ac:dyDescent="0.45"/>
    <row r="2759" ht="14.25" hidden="1" x14ac:dyDescent="0.45"/>
    <row r="2760" ht="14.25" hidden="1" x14ac:dyDescent="0.45"/>
    <row r="2761" ht="14.25" hidden="1" x14ac:dyDescent="0.45"/>
    <row r="2762" ht="14.25" hidden="1" x14ac:dyDescent="0.45"/>
    <row r="2763" ht="14.25" hidden="1" x14ac:dyDescent="0.45"/>
    <row r="2764" ht="14.25" hidden="1" x14ac:dyDescent="0.45"/>
    <row r="2765" ht="14.25" hidden="1" x14ac:dyDescent="0.45"/>
    <row r="2766" ht="14.25" hidden="1" x14ac:dyDescent="0.45"/>
    <row r="2767" ht="14.25" hidden="1" x14ac:dyDescent="0.45"/>
    <row r="2768" ht="14.25" hidden="1" x14ac:dyDescent="0.45"/>
    <row r="2769" ht="14.25" hidden="1" x14ac:dyDescent="0.45"/>
    <row r="2770" ht="14.25" hidden="1" x14ac:dyDescent="0.45"/>
    <row r="2771" ht="14.25" hidden="1" x14ac:dyDescent="0.45"/>
    <row r="2772" ht="14.25" hidden="1" x14ac:dyDescent="0.45"/>
    <row r="2773" ht="14.25" hidden="1" x14ac:dyDescent="0.45"/>
    <row r="2774" ht="14.25" hidden="1" x14ac:dyDescent="0.45"/>
    <row r="2775" ht="14.25" hidden="1" x14ac:dyDescent="0.45"/>
    <row r="2776" ht="14.25" hidden="1" x14ac:dyDescent="0.45"/>
    <row r="2777" ht="14.25" hidden="1" x14ac:dyDescent="0.45"/>
    <row r="2778" ht="14.25" hidden="1" x14ac:dyDescent="0.45"/>
    <row r="2779" ht="14.25" hidden="1" x14ac:dyDescent="0.45"/>
    <row r="2780" ht="14.25" hidden="1" x14ac:dyDescent="0.45"/>
    <row r="2781" ht="14.25" hidden="1" x14ac:dyDescent="0.45"/>
    <row r="2782" ht="14.25" hidden="1" x14ac:dyDescent="0.45"/>
    <row r="2783" ht="14.25" hidden="1" x14ac:dyDescent="0.45"/>
    <row r="2784" ht="14.25" hidden="1" x14ac:dyDescent="0.45"/>
    <row r="2785" ht="14.25" hidden="1" x14ac:dyDescent="0.45"/>
    <row r="2786" ht="14.25" hidden="1" x14ac:dyDescent="0.45"/>
    <row r="2787" ht="14.25" hidden="1" x14ac:dyDescent="0.45"/>
    <row r="2788" ht="14.25" hidden="1" x14ac:dyDescent="0.45"/>
    <row r="2789" ht="14.25" hidden="1" x14ac:dyDescent="0.45"/>
    <row r="2790" ht="14.25" hidden="1" x14ac:dyDescent="0.45"/>
    <row r="2791" ht="14.25" hidden="1" x14ac:dyDescent="0.45"/>
    <row r="2792" ht="14.25" hidden="1" x14ac:dyDescent="0.45"/>
    <row r="2793" ht="14.25" hidden="1" x14ac:dyDescent="0.45"/>
    <row r="2794" ht="14.25" hidden="1" x14ac:dyDescent="0.45"/>
    <row r="2795" ht="14.25" hidden="1" x14ac:dyDescent="0.45"/>
    <row r="2796" ht="14.25" hidden="1" x14ac:dyDescent="0.45"/>
    <row r="2797" ht="14.25" hidden="1" x14ac:dyDescent="0.45"/>
    <row r="2798" ht="14.25" hidden="1" x14ac:dyDescent="0.45"/>
    <row r="2799" ht="14.25" hidden="1" x14ac:dyDescent="0.45"/>
    <row r="2800" ht="14.25" hidden="1" x14ac:dyDescent="0.45"/>
    <row r="2801" ht="14.25" hidden="1" x14ac:dyDescent="0.45"/>
    <row r="2802" ht="14.25" hidden="1" x14ac:dyDescent="0.45"/>
    <row r="2803" ht="14.25" hidden="1" x14ac:dyDescent="0.45"/>
    <row r="2804" ht="14.25" hidden="1" x14ac:dyDescent="0.45"/>
    <row r="2805" ht="14.25" hidden="1" x14ac:dyDescent="0.45"/>
    <row r="2806" ht="14.25" hidden="1" x14ac:dyDescent="0.45"/>
    <row r="2807" ht="14.25" hidden="1" x14ac:dyDescent="0.45"/>
    <row r="2808" ht="14.25" hidden="1" x14ac:dyDescent="0.45"/>
    <row r="2809" ht="14.25" hidden="1" x14ac:dyDescent="0.45"/>
    <row r="2810" ht="14.25" hidden="1" x14ac:dyDescent="0.45"/>
    <row r="2811" ht="14.25" hidden="1" x14ac:dyDescent="0.45"/>
    <row r="2812" ht="14.25" hidden="1" x14ac:dyDescent="0.45"/>
    <row r="2813" ht="14.25" hidden="1" x14ac:dyDescent="0.45"/>
    <row r="2814" ht="14.25" hidden="1" x14ac:dyDescent="0.45"/>
    <row r="2815" ht="14.25" hidden="1" x14ac:dyDescent="0.45"/>
    <row r="2816" ht="14.25" hidden="1" x14ac:dyDescent="0.45"/>
    <row r="2817" ht="14.25" hidden="1" x14ac:dyDescent="0.45"/>
    <row r="2818" ht="14.25" hidden="1" x14ac:dyDescent="0.45"/>
    <row r="2819" ht="14.25" hidden="1" x14ac:dyDescent="0.45"/>
    <row r="2820" ht="14.25" hidden="1" x14ac:dyDescent="0.45"/>
    <row r="2821" ht="14.25" hidden="1" x14ac:dyDescent="0.45"/>
    <row r="2822" ht="14.25" hidden="1" x14ac:dyDescent="0.45"/>
    <row r="2823" ht="14.25" hidden="1" x14ac:dyDescent="0.45"/>
    <row r="2824" ht="14.25" hidden="1" x14ac:dyDescent="0.45"/>
    <row r="2825" ht="14.25" hidden="1" x14ac:dyDescent="0.45"/>
    <row r="2826" ht="14.25" hidden="1" x14ac:dyDescent="0.45"/>
    <row r="2827" ht="14.25" hidden="1" x14ac:dyDescent="0.45"/>
    <row r="2828" ht="14.25" hidden="1" x14ac:dyDescent="0.45"/>
    <row r="2829" ht="14.25" hidden="1" x14ac:dyDescent="0.45"/>
    <row r="2830" ht="14.25" hidden="1" x14ac:dyDescent="0.45"/>
    <row r="2831" ht="14.25" hidden="1" x14ac:dyDescent="0.45"/>
    <row r="2832" ht="14.25" hidden="1" x14ac:dyDescent="0.45"/>
    <row r="2833" ht="14.25" hidden="1" x14ac:dyDescent="0.45"/>
    <row r="2834" ht="14.25" hidden="1" x14ac:dyDescent="0.45"/>
    <row r="2835" ht="14.25" hidden="1" x14ac:dyDescent="0.45"/>
    <row r="2836" ht="14.25" hidden="1" x14ac:dyDescent="0.45"/>
    <row r="2837" ht="14.25" hidden="1" x14ac:dyDescent="0.45"/>
    <row r="2838" ht="14.25" hidden="1" x14ac:dyDescent="0.45"/>
    <row r="2839" ht="14.25" hidden="1" x14ac:dyDescent="0.45"/>
    <row r="2840" ht="14.25" hidden="1" x14ac:dyDescent="0.45"/>
    <row r="2841" ht="14.25" hidden="1" x14ac:dyDescent="0.45"/>
    <row r="2842" ht="14.25" hidden="1" x14ac:dyDescent="0.45"/>
    <row r="2843" ht="14.25" hidden="1" x14ac:dyDescent="0.45"/>
    <row r="2844" ht="14.25" hidden="1" x14ac:dyDescent="0.45"/>
    <row r="2845" ht="14.25" hidden="1" x14ac:dyDescent="0.45"/>
    <row r="2846" ht="14.25" hidden="1" x14ac:dyDescent="0.45"/>
    <row r="2847" ht="14.25" hidden="1" x14ac:dyDescent="0.45"/>
    <row r="2848" ht="14.25" hidden="1" x14ac:dyDescent="0.45"/>
    <row r="2849" ht="14.25" hidden="1" x14ac:dyDescent="0.45"/>
    <row r="2850" ht="14.25" hidden="1" x14ac:dyDescent="0.45"/>
    <row r="2851" ht="14.25" hidden="1" x14ac:dyDescent="0.45"/>
    <row r="2852" ht="14.25" hidden="1" x14ac:dyDescent="0.45"/>
    <row r="2853" ht="14.25" hidden="1" x14ac:dyDescent="0.45"/>
    <row r="2854" ht="14.25" hidden="1" x14ac:dyDescent="0.45"/>
    <row r="2855" ht="14.25" hidden="1" x14ac:dyDescent="0.45"/>
    <row r="2856" ht="14.25" hidden="1" x14ac:dyDescent="0.45"/>
    <row r="2857" ht="14.25" hidden="1" x14ac:dyDescent="0.45"/>
    <row r="2858" ht="14.25" hidden="1" x14ac:dyDescent="0.45"/>
    <row r="2859" ht="14.25" hidden="1" x14ac:dyDescent="0.45"/>
    <row r="2860" ht="14.25" hidden="1" x14ac:dyDescent="0.45"/>
    <row r="2861" ht="14.25" hidden="1" x14ac:dyDescent="0.45"/>
    <row r="2862" ht="14.25" hidden="1" x14ac:dyDescent="0.45"/>
    <row r="2863" ht="14.25" hidden="1" x14ac:dyDescent="0.45"/>
    <row r="2864" ht="14.25" hidden="1" x14ac:dyDescent="0.45"/>
    <row r="2865" ht="14.25" hidden="1" x14ac:dyDescent="0.45"/>
    <row r="2866" ht="14.25" hidden="1" x14ac:dyDescent="0.45"/>
    <row r="2867" ht="14.25" hidden="1" x14ac:dyDescent="0.45"/>
    <row r="2868" ht="14.25" hidden="1" x14ac:dyDescent="0.45"/>
    <row r="2869" ht="14.25" hidden="1" x14ac:dyDescent="0.45"/>
    <row r="2870" ht="14.25" hidden="1" x14ac:dyDescent="0.45"/>
    <row r="2871" ht="14.25" hidden="1" x14ac:dyDescent="0.45"/>
    <row r="2872" ht="14.25" hidden="1" x14ac:dyDescent="0.45"/>
    <row r="2873" ht="14.25" hidden="1" x14ac:dyDescent="0.45"/>
    <row r="2874" ht="14.25" hidden="1" x14ac:dyDescent="0.45"/>
    <row r="2875" ht="14.25" hidden="1" x14ac:dyDescent="0.45"/>
    <row r="2876" ht="14.25" hidden="1" x14ac:dyDescent="0.45"/>
    <row r="2877" ht="14.25" hidden="1" x14ac:dyDescent="0.45"/>
    <row r="2878" ht="14.25" hidden="1" x14ac:dyDescent="0.45"/>
    <row r="2879" ht="14.25" hidden="1" x14ac:dyDescent="0.45"/>
    <row r="2880" ht="14.25" hidden="1" x14ac:dyDescent="0.45"/>
    <row r="2881" ht="14.25" hidden="1" x14ac:dyDescent="0.45"/>
    <row r="2882" ht="14.25" hidden="1" x14ac:dyDescent="0.45"/>
    <row r="2883" ht="14.25" hidden="1" x14ac:dyDescent="0.45"/>
    <row r="2884" ht="14.25" hidden="1" x14ac:dyDescent="0.45"/>
    <row r="2885" ht="14.25" hidden="1" x14ac:dyDescent="0.45"/>
    <row r="2886" ht="14.25" hidden="1" x14ac:dyDescent="0.45"/>
    <row r="2887" ht="14.25" hidden="1" x14ac:dyDescent="0.45"/>
    <row r="2888" ht="14.25" hidden="1" x14ac:dyDescent="0.45"/>
    <row r="2889" ht="14.25" hidden="1" x14ac:dyDescent="0.45"/>
    <row r="2890" ht="14.25" hidden="1" x14ac:dyDescent="0.45"/>
    <row r="2891" ht="14.25" hidden="1" x14ac:dyDescent="0.45"/>
    <row r="2892" ht="14.25" hidden="1" x14ac:dyDescent="0.45"/>
    <row r="2893" ht="14.25" hidden="1" x14ac:dyDescent="0.45"/>
    <row r="2894" ht="14.25" hidden="1" x14ac:dyDescent="0.45"/>
    <row r="2895" ht="14.25" hidden="1" x14ac:dyDescent="0.45"/>
    <row r="2896" ht="14.25" hidden="1" x14ac:dyDescent="0.45"/>
    <row r="2897" ht="14.25" hidden="1" x14ac:dyDescent="0.45"/>
    <row r="2898" ht="14.25" hidden="1" x14ac:dyDescent="0.45"/>
    <row r="2899" ht="14.25" hidden="1" x14ac:dyDescent="0.45"/>
    <row r="2900" ht="14.25" hidden="1" x14ac:dyDescent="0.45"/>
    <row r="2901" ht="14.25" hidden="1" x14ac:dyDescent="0.45"/>
    <row r="2902" ht="14.25" hidden="1" x14ac:dyDescent="0.45"/>
    <row r="2903" ht="14.25" hidden="1" x14ac:dyDescent="0.45"/>
    <row r="2904" ht="14.25" hidden="1" x14ac:dyDescent="0.45"/>
    <row r="2905" ht="14.25" hidden="1" x14ac:dyDescent="0.45"/>
    <row r="2906" ht="14.25" hidden="1" x14ac:dyDescent="0.45"/>
    <row r="2907" ht="14.25" hidden="1" x14ac:dyDescent="0.45"/>
    <row r="2908" ht="14.25" hidden="1" x14ac:dyDescent="0.45"/>
    <row r="2909" ht="14.25" hidden="1" x14ac:dyDescent="0.45"/>
    <row r="2910" ht="14.25" hidden="1" x14ac:dyDescent="0.45"/>
    <row r="2911" ht="14.25" hidden="1" x14ac:dyDescent="0.45"/>
    <row r="2912" ht="14.25" hidden="1" x14ac:dyDescent="0.45"/>
    <row r="2913" ht="14.25" hidden="1" x14ac:dyDescent="0.45"/>
    <row r="2914" ht="14.25" hidden="1" x14ac:dyDescent="0.45"/>
    <row r="2915" ht="14.25" hidden="1" x14ac:dyDescent="0.45"/>
    <row r="2916" ht="14.25" hidden="1" x14ac:dyDescent="0.45"/>
    <row r="2917" ht="14.25" hidden="1" x14ac:dyDescent="0.45"/>
    <row r="2918" ht="14.25" hidden="1" x14ac:dyDescent="0.45"/>
    <row r="2919" ht="14.25" hidden="1" x14ac:dyDescent="0.45"/>
    <row r="2920" ht="14.25" hidden="1" x14ac:dyDescent="0.45"/>
    <row r="2921" ht="14.25" hidden="1" x14ac:dyDescent="0.45"/>
    <row r="2922" ht="14.25" hidden="1" x14ac:dyDescent="0.45"/>
    <row r="2923" ht="14.25" hidden="1" x14ac:dyDescent="0.45"/>
    <row r="2924" ht="14.25" hidden="1" x14ac:dyDescent="0.45"/>
    <row r="2925" ht="14.25" hidden="1" x14ac:dyDescent="0.45"/>
    <row r="2926" ht="14.25" hidden="1" x14ac:dyDescent="0.45"/>
    <row r="2927" ht="14.25" hidden="1" x14ac:dyDescent="0.45"/>
    <row r="2928" ht="14.25" hidden="1" x14ac:dyDescent="0.45"/>
    <row r="2929" ht="14.25" hidden="1" x14ac:dyDescent="0.45"/>
    <row r="2930" ht="14.25" hidden="1" x14ac:dyDescent="0.45"/>
    <row r="2931" ht="14.25" hidden="1" x14ac:dyDescent="0.45"/>
    <row r="2932" ht="14.25" hidden="1" x14ac:dyDescent="0.45"/>
    <row r="2933" ht="14.25" hidden="1" x14ac:dyDescent="0.45"/>
    <row r="2934" ht="14.25" hidden="1" x14ac:dyDescent="0.45"/>
    <row r="2935" ht="14.25" hidden="1" x14ac:dyDescent="0.45"/>
    <row r="2936" ht="14.25" hidden="1" x14ac:dyDescent="0.45"/>
    <row r="2937" ht="14.25" hidden="1" x14ac:dyDescent="0.45"/>
    <row r="2938" ht="14.25" hidden="1" x14ac:dyDescent="0.45"/>
    <row r="2939" ht="14.25" hidden="1" x14ac:dyDescent="0.45"/>
    <row r="2940" ht="14.25" hidden="1" x14ac:dyDescent="0.45"/>
    <row r="2941" ht="14.25" hidden="1" x14ac:dyDescent="0.45"/>
    <row r="2942" ht="14.25" hidden="1" x14ac:dyDescent="0.45"/>
    <row r="2943" ht="14.25" hidden="1" x14ac:dyDescent="0.45"/>
    <row r="2944" ht="14.25" hidden="1" x14ac:dyDescent="0.45"/>
    <row r="2945" ht="14.25" hidden="1" x14ac:dyDescent="0.45"/>
    <row r="2946" ht="14.25" hidden="1" x14ac:dyDescent="0.45"/>
    <row r="2947" ht="14.25" hidden="1" x14ac:dyDescent="0.45"/>
    <row r="2948" ht="14.25" hidden="1" x14ac:dyDescent="0.45"/>
    <row r="2949" ht="14.25" hidden="1" x14ac:dyDescent="0.45"/>
    <row r="2950" ht="14.25" hidden="1" x14ac:dyDescent="0.45"/>
    <row r="2951" ht="14.25" hidden="1" x14ac:dyDescent="0.45"/>
    <row r="2952" ht="14.25" hidden="1" x14ac:dyDescent="0.45"/>
    <row r="2953" ht="14.25" hidden="1" x14ac:dyDescent="0.45"/>
    <row r="2954" ht="14.25" hidden="1" x14ac:dyDescent="0.45"/>
    <row r="2955" ht="14.25" hidden="1" x14ac:dyDescent="0.45"/>
    <row r="2956" ht="14.25" hidden="1" x14ac:dyDescent="0.45"/>
    <row r="2957" ht="14.25" hidden="1" x14ac:dyDescent="0.45"/>
    <row r="2958" ht="14.25" hidden="1" x14ac:dyDescent="0.45"/>
    <row r="2959" ht="14.25" hidden="1" x14ac:dyDescent="0.45"/>
    <row r="2960" ht="14.25" hidden="1" x14ac:dyDescent="0.45"/>
    <row r="2961" ht="14.25" hidden="1" x14ac:dyDescent="0.45"/>
    <row r="2962" ht="14.25" hidden="1" x14ac:dyDescent="0.45"/>
    <row r="2963" ht="14.25" hidden="1" x14ac:dyDescent="0.45"/>
    <row r="2964" ht="14.25" hidden="1" x14ac:dyDescent="0.45"/>
    <row r="2965" ht="14.25" hidden="1" x14ac:dyDescent="0.45"/>
    <row r="2966" ht="14.25" hidden="1" x14ac:dyDescent="0.45"/>
    <row r="2967" ht="14.25" hidden="1" x14ac:dyDescent="0.45"/>
    <row r="2968" ht="14.25" hidden="1" x14ac:dyDescent="0.45"/>
    <row r="2969" ht="14.25" hidden="1" x14ac:dyDescent="0.45"/>
    <row r="2970" ht="14.25" hidden="1" x14ac:dyDescent="0.45"/>
    <row r="2971" ht="14.25" hidden="1" x14ac:dyDescent="0.45"/>
    <row r="2972" ht="14.25" hidden="1" x14ac:dyDescent="0.45"/>
    <row r="2973" ht="14.25" hidden="1" x14ac:dyDescent="0.45"/>
    <row r="2974" ht="14.25" hidden="1" x14ac:dyDescent="0.45"/>
    <row r="2975" ht="14.25" hidden="1" x14ac:dyDescent="0.45"/>
    <row r="2976" ht="14.25" hidden="1" x14ac:dyDescent="0.45"/>
    <row r="2977" ht="14.25" hidden="1" x14ac:dyDescent="0.45"/>
    <row r="2978" ht="14.25" hidden="1" x14ac:dyDescent="0.45"/>
    <row r="2979" ht="14.25" hidden="1" x14ac:dyDescent="0.45"/>
    <row r="2980" ht="14.25" hidden="1" x14ac:dyDescent="0.45"/>
    <row r="2981" ht="14.25" hidden="1" x14ac:dyDescent="0.45"/>
    <row r="2982" ht="14.25" hidden="1" x14ac:dyDescent="0.45"/>
    <row r="2983" ht="14.25" hidden="1" x14ac:dyDescent="0.45"/>
    <row r="2984" ht="14.25" hidden="1" x14ac:dyDescent="0.45"/>
    <row r="2985" ht="14.25" hidden="1" x14ac:dyDescent="0.45"/>
    <row r="2986" ht="14.25" hidden="1" x14ac:dyDescent="0.45"/>
    <row r="2987" ht="14.25" hidden="1" x14ac:dyDescent="0.45"/>
    <row r="2988" ht="14.25" hidden="1" x14ac:dyDescent="0.45"/>
    <row r="2989" ht="14.25" hidden="1" x14ac:dyDescent="0.45"/>
    <row r="2990" ht="14.25" hidden="1" x14ac:dyDescent="0.45"/>
    <row r="2991" ht="14.25" hidden="1" x14ac:dyDescent="0.45"/>
    <row r="2992" ht="14.25" hidden="1" x14ac:dyDescent="0.45"/>
    <row r="2993" ht="14.25" hidden="1" x14ac:dyDescent="0.45"/>
    <row r="2994" ht="14.25" hidden="1" x14ac:dyDescent="0.45"/>
    <row r="2995" ht="14.25" hidden="1" x14ac:dyDescent="0.45"/>
    <row r="2996" ht="14.25" hidden="1" x14ac:dyDescent="0.45"/>
    <row r="2997" ht="14.25" hidden="1" x14ac:dyDescent="0.45"/>
    <row r="2998" ht="14.25" hidden="1" x14ac:dyDescent="0.45"/>
    <row r="2999" ht="14.25" hidden="1" x14ac:dyDescent="0.45"/>
    <row r="3000" ht="14.25" hidden="1" x14ac:dyDescent="0.45"/>
    <row r="3001" ht="14.25" hidden="1" x14ac:dyDescent="0.45"/>
    <row r="3002" ht="14.25" hidden="1" x14ac:dyDescent="0.45"/>
    <row r="3003" ht="14.25" hidden="1" x14ac:dyDescent="0.45"/>
    <row r="3004" ht="14.25" hidden="1" x14ac:dyDescent="0.45"/>
    <row r="3005" ht="14.25" hidden="1" x14ac:dyDescent="0.45"/>
    <row r="3006" ht="14.25" hidden="1" x14ac:dyDescent="0.45"/>
    <row r="3007" ht="14.25" hidden="1" x14ac:dyDescent="0.45"/>
    <row r="3008" ht="14.25" hidden="1" x14ac:dyDescent="0.45"/>
    <row r="3009" ht="14.25" hidden="1" x14ac:dyDescent="0.45"/>
    <row r="3010" ht="14.25" hidden="1" x14ac:dyDescent="0.45"/>
    <row r="3011" ht="14.25" hidden="1" x14ac:dyDescent="0.45"/>
    <row r="3012" ht="14.25" hidden="1" x14ac:dyDescent="0.45"/>
    <row r="3013" ht="14.25" hidden="1" x14ac:dyDescent="0.45"/>
    <row r="3014" ht="14.25" hidden="1" x14ac:dyDescent="0.45"/>
    <row r="3015" ht="14.25" hidden="1" x14ac:dyDescent="0.45"/>
    <row r="3016" ht="14.25" hidden="1" x14ac:dyDescent="0.45"/>
    <row r="3017" ht="14.25" hidden="1" x14ac:dyDescent="0.45"/>
    <row r="3018" ht="14.25" hidden="1" x14ac:dyDescent="0.45"/>
    <row r="3019" ht="14.25" hidden="1" x14ac:dyDescent="0.45"/>
    <row r="3020" ht="14.25" hidden="1" x14ac:dyDescent="0.45"/>
    <row r="3021" ht="14.25" hidden="1" x14ac:dyDescent="0.45"/>
    <row r="3022" ht="14.25" hidden="1" x14ac:dyDescent="0.45"/>
    <row r="3023" ht="14.25" hidden="1" x14ac:dyDescent="0.45"/>
    <row r="3024" ht="14.25" hidden="1" x14ac:dyDescent="0.45"/>
    <row r="3025" ht="14.25" hidden="1" x14ac:dyDescent="0.45"/>
    <row r="3026" ht="14.25" hidden="1" x14ac:dyDescent="0.45"/>
    <row r="3027" ht="14.25" hidden="1" x14ac:dyDescent="0.45"/>
    <row r="3028" ht="14.25" hidden="1" x14ac:dyDescent="0.45"/>
    <row r="3029" ht="14.25" hidden="1" x14ac:dyDescent="0.45"/>
    <row r="3030" ht="14.25" hidden="1" x14ac:dyDescent="0.45"/>
    <row r="3031" ht="14.25" hidden="1" x14ac:dyDescent="0.45"/>
    <row r="3032" ht="14.25" hidden="1" x14ac:dyDescent="0.45"/>
    <row r="3033" ht="14.25" hidden="1" x14ac:dyDescent="0.45"/>
    <row r="3034" ht="14.25" hidden="1" x14ac:dyDescent="0.45"/>
    <row r="3035" ht="14.25" hidden="1" x14ac:dyDescent="0.45"/>
    <row r="3036" ht="14.25" hidden="1" x14ac:dyDescent="0.45"/>
    <row r="3037" ht="14.25" hidden="1" x14ac:dyDescent="0.45"/>
    <row r="3038" ht="14.25" hidden="1" x14ac:dyDescent="0.45"/>
    <row r="3039" ht="14.25" hidden="1" x14ac:dyDescent="0.45"/>
    <row r="3040" ht="14.25" hidden="1" x14ac:dyDescent="0.45"/>
    <row r="3041" ht="14.25" hidden="1" x14ac:dyDescent="0.45"/>
    <row r="3042" ht="14.25" hidden="1" x14ac:dyDescent="0.45"/>
    <row r="3043" ht="14.25" hidden="1" x14ac:dyDescent="0.45"/>
    <row r="3044" ht="14.25" hidden="1" x14ac:dyDescent="0.45"/>
    <row r="3045" ht="14.25" hidden="1" x14ac:dyDescent="0.45"/>
    <row r="3046" ht="14.25" hidden="1" x14ac:dyDescent="0.45"/>
    <row r="3047" ht="14.25" hidden="1" x14ac:dyDescent="0.45"/>
    <row r="3048" ht="14.25" hidden="1" x14ac:dyDescent="0.45"/>
    <row r="3049" ht="14.25" hidden="1" x14ac:dyDescent="0.45"/>
    <row r="3050" ht="14.25" hidden="1" x14ac:dyDescent="0.45"/>
    <row r="3051" ht="14.25" hidden="1" x14ac:dyDescent="0.45"/>
    <row r="3052" ht="14.25" hidden="1" x14ac:dyDescent="0.45"/>
    <row r="3053" ht="14.25" hidden="1" x14ac:dyDescent="0.45"/>
    <row r="3054" ht="14.25" hidden="1" x14ac:dyDescent="0.45"/>
    <row r="3055" ht="14.25" hidden="1" x14ac:dyDescent="0.45"/>
    <row r="3056" ht="14.25" hidden="1" x14ac:dyDescent="0.45"/>
    <row r="3057" ht="14.25" hidden="1" x14ac:dyDescent="0.45"/>
    <row r="3058" ht="14.25" hidden="1" x14ac:dyDescent="0.45"/>
    <row r="3059" ht="14.25" hidden="1" x14ac:dyDescent="0.45"/>
    <row r="3060" ht="14.25" hidden="1" x14ac:dyDescent="0.45"/>
    <row r="3061" ht="14.25" hidden="1" x14ac:dyDescent="0.45"/>
    <row r="3062" ht="14.25" hidden="1" x14ac:dyDescent="0.45"/>
    <row r="3063" ht="14.25" hidden="1" x14ac:dyDescent="0.45"/>
    <row r="3064" ht="14.25" hidden="1" x14ac:dyDescent="0.45"/>
    <row r="3065" ht="14.25" hidden="1" x14ac:dyDescent="0.45"/>
    <row r="3066" ht="14.25" hidden="1" x14ac:dyDescent="0.45"/>
    <row r="3067" ht="14.25" hidden="1" x14ac:dyDescent="0.45"/>
    <row r="3068" ht="14.25" hidden="1" x14ac:dyDescent="0.45"/>
    <row r="3069" ht="14.25" hidden="1" x14ac:dyDescent="0.45"/>
    <row r="3070" ht="14.25" hidden="1" x14ac:dyDescent="0.45"/>
    <row r="3071" ht="14.25" hidden="1" x14ac:dyDescent="0.45"/>
    <row r="3072" ht="14.25" hidden="1" x14ac:dyDescent="0.45"/>
    <row r="3073" ht="14.25" hidden="1" x14ac:dyDescent="0.45"/>
    <row r="3074" ht="14.25" hidden="1" x14ac:dyDescent="0.45"/>
    <row r="3075" ht="14.25" hidden="1" x14ac:dyDescent="0.45"/>
    <row r="3076" ht="14.25" hidden="1" x14ac:dyDescent="0.45"/>
    <row r="3077" ht="14.25" hidden="1" x14ac:dyDescent="0.45"/>
    <row r="3078" ht="14.25" hidden="1" x14ac:dyDescent="0.45"/>
    <row r="3079" ht="14.25" hidden="1" x14ac:dyDescent="0.45"/>
    <row r="3080" ht="14.25" hidden="1" x14ac:dyDescent="0.45"/>
    <row r="3081" ht="14.25" hidden="1" x14ac:dyDescent="0.45"/>
    <row r="3082" ht="14.25" hidden="1" x14ac:dyDescent="0.45"/>
    <row r="3083" ht="14.25" hidden="1" x14ac:dyDescent="0.45"/>
    <row r="3084" ht="14.25" hidden="1" x14ac:dyDescent="0.45"/>
    <row r="3085" ht="14.25" hidden="1" x14ac:dyDescent="0.45"/>
    <row r="3086" ht="14.25" hidden="1" x14ac:dyDescent="0.45"/>
    <row r="3087" ht="14.25" hidden="1" x14ac:dyDescent="0.45"/>
    <row r="3088" ht="14.25" hidden="1" x14ac:dyDescent="0.45"/>
    <row r="3089" ht="14.25" hidden="1" x14ac:dyDescent="0.45"/>
    <row r="3090" ht="14.25" hidden="1" x14ac:dyDescent="0.45"/>
    <row r="3091" ht="14.25" hidden="1" x14ac:dyDescent="0.45"/>
    <row r="3092" ht="14.25" hidden="1" x14ac:dyDescent="0.45"/>
    <row r="3093" ht="14.25" hidden="1" x14ac:dyDescent="0.45"/>
    <row r="3094" ht="14.25" hidden="1" x14ac:dyDescent="0.45"/>
    <row r="3095" ht="14.25" hidden="1" x14ac:dyDescent="0.45"/>
    <row r="3096" ht="14.25" hidden="1" x14ac:dyDescent="0.45"/>
    <row r="3097" ht="14.25" hidden="1" x14ac:dyDescent="0.45"/>
    <row r="3098" ht="14.25" hidden="1" x14ac:dyDescent="0.45"/>
    <row r="3099" ht="14.25" hidden="1" x14ac:dyDescent="0.45"/>
    <row r="3100" ht="14.25" hidden="1" x14ac:dyDescent="0.45"/>
    <row r="3101" ht="14.25" hidden="1" x14ac:dyDescent="0.45"/>
    <row r="3102" ht="14.25" hidden="1" x14ac:dyDescent="0.45"/>
    <row r="3103" ht="14.25" hidden="1" x14ac:dyDescent="0.45"/>
    <row r="3104" ht="14.25" hidden="1" x14ac:dyDescent="0.45"/>
    <row r="3105" ht="14.25" hidden="1" x14ac:dyDescent="0.45"/>
    <row r="3106" ht="14.25" hidden="1" x14ac:dyDescent="0.45"/>
    <row r="3107" ht="14.25" hidden="1" x14ac:dyDescent="0.45"/>
    <row r="3108" ht="14.25" hidden="1" x14ac:dyDescent="0.45"/>
    <row r="3109" ht="14.25" hidden="1" x14ac:dyDescent="0.45"/>
    <row r="3110" ht="14.25" hidden="1" x14ac:dyDescent="0.45"/>
    <row r="3111" ht="14.25" hidden="1" x14ac:dyDescent="0.45"/>
    <row r="3112" ht="14.25" hidden="1" x14ac:dyDescent="0.45"/>
    <row r="3113" ht="14.25" hidden="1" x14ac:dyDescent="0.45"/>
    <row r="3114" ht="14.25" hidden="1" x14ac:dyDescent="0.45"/>
    <row r="3115" ht="14.25" hidden="1" x14ac:dyDescent="0.45"/>
    <row r="3116" ht="14.25" hidden="1" x14ac:dyDescent="0.45"/>
    <row r="3117" ht="14.25" hidden="1" x14ac:dyDescent="0.45"/>
    <row r="3118" ht="14.25" hidden="1" x14ac:dyDescent="0.45"/>
    <row r="3119" ht="14.25" hidden="1" x14ac:dyDescent="0.45"/>
    <row r="3120" ht="14.25" hidden="1" x14ac:dyDescent="0.45"/>
    <row r="3121" ht="14.25" hidden="1" x14ac:dyDescent="0.45"/>
    <row r="3122" ht="14.25" hidden="1" x14ac:dyDescent="0.45"/>
    <row r="3123" ht="14.25" hidden="1" x14ac:dyDescent="0.45"/>
    <row r="3124" ht="14.25" hidden="1" x14ac:dyDescent="0.45"/>
    <row r="3125" ht="14.25" hidden="1" x14ac:dyDescent="0.45"/>
    <row r="3126" ht="14.25" hidden="1" x14ac:dyDescent="0.45"/>
    <row r="3127" ht="14.25" hidden="1" x14ac:dyDescent="0.45"/>
    <row r="3128" ht="14.25" hidden="1" x14ac:dyDescent="0.45"/>
    <row r="3129" ht="14.25" hidden="1" x14ac:dyDescent="0.45"/>
    <row r="3130" ht="14.25" hidden="1" x14ac:dyDescent="0.45"/>
    <row r="3131" ht="14.25" hidden="1" x14ac:dyDescent="0.45"/>
    <row r="3132" ht="14.25" hidden="1" x14ac:dyDescent="0.45"/>
    <row r="3133" ht="14.25" hidden="1" x14ac:dyDescent="0.45"/>
    <row r="3134" ht="14.25" hidden="1" x14ac:dyDescent="0.45"/>
    <row r="3135" ht="14.25" hidden="1" x14ac:dyDescent="0.45"/>
    <row r="3136" ht="14.25" hidden="1" x14ac:dyDescent="0.45"/>
    <row r="3137" ht="14.25" hidden="1" x14ac:dyDescent="0.45"/>
    <row r="3138" ht="14.25" hidden="1" x14ac:dyDescent="0.45"/>
    <row r="3139" ht="14.25" hidden="1" x14ac:dyDescent="0.45"/>
    <row r="3140" ht="14.25" hidden="1" x14ac:dyDescent="0.45"/>
    <row r="3141" ht="14.25" hidden="1" x14ac:dyDescent="0.45"/>
    <row r="3142" ht="14.25" hidden="1" x14ac:dyDescent="0.45"/>
    <row r="3143" ht="14.25" hidden="1" x14ac:dyDescent="0.45"/>
    <row r="3144" ht="14.25" hidden="1" x14ac:dyDescent="0.45"/>
    <row r="3145" ht="14.25" hidden="1" x14ac:dyDescent="0.45"/>
    <row r="3146" ht="14.25" hidden="1" x14ac:dyDescent="0.45"/>
    <row r="3147" ht="14.25" hidden="1" x14ac:dyDescent="0.45"/>
    <row r="3148" ht="14.25" hidden="1" x14ac:dyDescent="0.45"/>
    <row r="3149" ht="14.25" hidden="1" x14ac:dyDescent="0.45"/>
    <row r="3150" ht="14.25" hidden="1" x14ac:dyDescent="0.45"/>
    <row r="3151" ht="14.25" hidden="1" x14ac:dyDescent="0.45"/>
    <row r="3152" ht="14.25" hidden="1" x14ac:dyDescent="0.45"/>
    <row r="3153" ht="14.25" hidden="1" x14ac:dyDescent="0.45"/>
    <row r="3154" ht="14.25" hidden="1" x14ac:dyDescent="0.45"/>
    <row r="3155" ht="14.25" hidden="1" x14ac:dyDescent="0.45"/>
    <row r="3156" ht="14.25" hidden="1" x14ac:dyDescent="0.45"/>
    <row r="3157" ht="14.25" hidden="1" x14ac:dyDescent="0.45"/>
    <row r="3158" ht="14.25" hidden="1" x14ac:dyDescent="0.45"/>
    <row r="3159" ht="14.25" hidden="1" x14ac:dyDescent="0.45"/>
    <row r="3160" ht="14.25" hidden="1" x14ac:dyDescent="0.45"/>
    <row r="3161" ht="14.25" hidden="1" x14ac:dyDescent="0.45"/>
    <row r="3162" ht="14.25" hidden="1" x14ac:dyDescent="0.45"/>
    <row r="3163" ht="14.25" hidden="1" x14ac:dyDescent="0.45"/>
    <row r="3164" ht="14.25" hidden="1" x14ac:dyDescent="0.45"/>
    <row r="3165" ht="14.25" hidden="1" x14ac:dyDescent="0.45"/>
    <row r="3166" ht="14.25" hidden="1" x14ac:dyDescent="0.45"/>
    <row r="3167" ht="14.25" hidden="1" x14ac:dyDescent="0.45"/>
    <row r="3168" ht="14.25" hidden="1" x14ac:dyDescent="0.45"/>
    <row r="3169" ht="14.25" hidden="1" x14ac:dyDescent="0.45"/>
    <row r="3170" ht="14.25" hidden="1" x14ac:dyDescent="0.45"/>
    <row r="3171" ht="14.25" hidden="1" x14ac:dyDescent="0.45"/>
    <row r="3172" ht="14.25" hidden="1" x14ac:dyDescent="0.45"/>
    <row r="3173" ht="14.25" hidden="1" x14ac:dyDescent="0.45"/>
    <row r="3174" ht="14.25" hidden="1" x14ac:dyDescent="0.45"/>
    <row r="3175" ht="14.25" hidden="1" x14ac:dyDescent="0.45"/>
    <row r="3176" ht="14.25" hidden="1" x14ac:dyDescent="0.45"/>
    <row r="3177" ht="14.25" hidden="1" x14ac:dyDescent="0.45"/>
    <row r="3178" ht="14.25" hidden="1" x14ac:dyDescent="0.45"/>
    <row r="3179" ht="14.25" hidden="1" x14ac:dyDescent="0.45"/>
    <row r="3180" ht="14.25" hidden="1" x14ac:dyDescent="0.45"/>
    <row r="3181" ht="14.25" hidden="1" x14ac:dyDescent="0.45"/>
    <row r="3182" ht="14.25" hidden="1" x14ac:dyDescent="0.45"/>
    <row r="3183" ht="14.25" hidden="1" x14ac:dyDescent="0.45"/>
    <row r="3184" ht="14.25" hidden="1" x14ac:dyDescent="0.45"/>
    <row r="3185" ht="14.25" hidden="1" x14ac:dyDescent="0.45"/>
    <row r="3186" ht="14.25" hidden="1" x14ac:dyDescent="0.45"/>
    <row r="3187" ht="14.25" hidden="1" x14ac:dyDescent="0.45"/>
    <row r="3188" ht="14.25" hidden="1" x14ac:dyDescent="0.45"/>
    <row r="3189" ht="14.25" hidden="1" x14ac:dyDescent="0.45"/>
    <row r="3190" ht="14.25" hidden="1" x14ac:dyDescent="0.45"/>
    <row r="3191" ht="14.25" hidden="1" x14ac:dyDescent="0.45"/>
    <row r="3192" ht="14.25" hidden="1" x14ac:dyDescent="0.45"/>
    <row r="3193" ht="14.25" hidden="1" x14ac:dyDescent="0.45"/>
    <row r="3194" ht="14.25" hidden="1" x14ac:dyDescent="0.45"/>
    <row r="3195" ht="14.25" hidden="1" x14ac:dyDescent="0.45"/>
    <row r="3196" ht="14.25" hidden="1" x14ac:dyDescent="0.45"/>
    <row r="3197" ht="14.25" hidden="1" x14ac:dyDescent="0.45"/>
    <row r="3198" ht="14.25" hidden="1" x14ac:dyDescent="0.45"/>
    <row r="3199" ht="14.25" hidden="1" x14ac:dyDescent="0.45"/>
    <row r="3200" ht="14.25" hidden="1" x14ac:dyDescent="0.45"/>
    <row r="3201" ht="14.25" hidden="1" x14ac:dyDescent="0.45"/>
    <row r="3202" ht="14.25" hidden="1" x14ac:dyDescent="0.45"/>
    <row r="3203" ht="14.25" hidden="1" x14ac:dyDescent="0.45"/>
    <row r="3204" ht="14.25" hidden="1" x14ac:dyDescent="0.45"/>
    <row r="3205" ht="14.25" hidden="1" x14ac:dyDescent="0.45"/>
    <row r="3206" ht="14.25" hidden="1" x14ac:dyDescent="0.45"/>
    <row r="3207" ht="14.25" hidden="1" x14ac:dyDescent="0.45"/>
    <row r="3208" ht="14.25" hidden="1" x14ac:dyDescent="0.45"/>
    <row r="3209" ht="14.25" hidden="1" x14ac:dyDescent="0.45"/>
    <row r="3210" ht="14.25" hidden="1" x14ac:dyDescent="0.45"/>
    <row r="3211" ht="14.25" hidden="1" x14ac:dyDescent="0.45"/>
    <row r="3212" ht="14.25" hidden="1" x14ac:dyDescent="0.45"/>
    <row r="3213" ht="14.25" hidden="1" x14ac:dyDescent="0.45"/>
    <row r="3214" ht="14.25" hidden="1" x14ac:dyDescent="0.45"/>
    <row r="3215" ht="14.25" hidden="1" x14ac:dyDescent="0.45"/>
    <row r="3216" ht="14.25" hidden="1" x14ac:dyDescent="0.45"/>
    <row r="3217" ht="14.25" hidden="1" x14ac:dyDescent="0.45"/>
    <row r="3218" ht="14.25" hidden="1" x14ac:dyDescent="0.45"/>
    <row r="3219" ht="14.25" hidden="1" x14ac:dyDescent="0.45"/>
    <row r="3220" ht="14.25" hidden="1" x14ac:dyDescent="0.45"/>
    <row r="3221" ht="14.25" hidden="1" x14ac:dyDescent="0.45"/>
    <row r="3222" ht="14.25" hidden="1" x14ac:dyDescent="0.45"/>
    <row r="3223" ht="14.25" hidden="1" x14ac:dyDescent="0.45"/>
    <row r="3224" ht="14.25" hidden="1" x14ac:dyDescent="0.45"/>
    <row r="3225" ht="14.25" hidden="1" x14ac:dyDescent="0.45"/>
    <row r="3226" ht="14.25" hidden="1" x14ac:dyDescent="0.45"/>
    <row r="3227" ht="14.25" hidden="1" x14ac:dyDescent="0.45"/>
    <row r="3228" ht="14.25" hidden="1" x14ac:dyDescent="0.45"/>
    <row r="3229" ht="14.25" hidden="1" x14ac:dyDescent="0.45"/>
    <row r="3230" ht="14.25" hidden="1" x14ac:dyDescent="0.45"/>
    <row r="3231" ht="14.25" hidden="1" x14ac:dyDescent="0.45"/>
    <row r="3232" ht="14.25" hidden="1" x14ac:dyDescent="0.45"/>
    <row r="3233" ht="14.25" hidden="1" x14ac:dyDescent="0.45"/>
    <row r="3234" ht="14.25" hidden="1" x14ac:dyDescent="0.45"/>
    <row r="3235" ht="14.25" hidden="1" x14ac:dyDescent="0.45"/>
    <row r="3236" ht="14.25" hidden="1" x14ac:dyDescent="0.45"/>
    <row r="3237" ht="14.25" hidden="1" x14ac:dyDescent="0.45"/>
    <row r="3238" ht="14.25" hidden="1" x14ac:dyDescent="0.45"/>
    <row r="3239" ht="14.25" hidden="1" x14ac:dyDescent="0.45"/>
    <row r="3240" ht="14.25" hidden="1" x14ac:dyDescent="0.45"/>
    <row r="3241" ht="14.25" hidden="1" x14ac:dyDescent="0.45"/>
    <row r="3242" ht="14.25" hidden="1" x14ac:dyDescent="0.45"/>
    <row r="3243" ht="14.25" hidden="1" x14ac:dyDescent="0.45"/>
    <row r="3244" ht="14.25" hidden="1" x14ac:dyDescent="0.45"/>
    <row r="3245" ht="14.25" hidden="1" x14ac:dyDescent="0.45"/>
    <row r="3246" ht="14.25" hidden="1" x14ac:dyDescent="0.45"/>
    <row r="3247" ht="14.25" hidden="1" x14ac:dyDescent="0.45"/>
    <row r="3248" ht="14.25" hidden="1" x14ac:dyDescent="0.45"/>
    <row r="3249" ht="14.25" hidden="1" x14ac:dyDescent="0.45"/>
    <row r="3250" ht="14.25" hidden="1" x14ac:dyDescent="0.45"/>
    <row r="3251" ht="14.25" hidden="1" x14ac:dyDescent="0.45"/>
    <row r="3252" ht="14.25" hidden="1" x14ac:dyDescent="0.45"/>
    <row r="3253" ht="14.25" hidden="1" x14ac:dyDescent="0.45"/>
    <row r="3254" ht="14.25" hidden="1" x14ac:dyDescent="0.45"/>
    <row r="3255" ht="14.25" hidden="1" x14ac:dyDescent="0.45"/>
    <row r="3256" ht="14.25" hidden="1" x14ac:dyDescent="0.45"/>
    <row r="3257" ht="14.25" hidden="1" x14ac:dyDescent="0.45"/>
    <row r="3258" ht="14.25" hidden="1" x14ac:dyDescent="0.45"/>
    <row r="3259" ht="14.25" hidden="1" x14ac:dyDescent="0.45"/>
    <row r="3260" ht="14.25" hidden="1" x14ac:dyDescent="0.45"/>
    <row r="3261" ht="14.25" hidden="1" x14ac:dyDescent="0.45"/>
    <row r="3262" ht="14.25" hidden="1" x14ac:dyDescent="0.45"/>
    <row r="3263" ht="14.25" hidden="1" x14ac:dyDescent="0.45"/>
    <row r="3264" ht="14.25" hidden="1" x14ac:dyDescent="0.45"/>
    <row r="3265" ht="14.25" hidden="1" x14ac:dyDescent="0.45"/>
    <row r="3266" ht="14.25" hidden="1" x14ac:dyDescent="0.45"/>
    <row r="3267" ht="14.25" hidden="1" x14ac:dyDescent="0.45"/>
    <row r="3268" ht="14.25" hidden="1" x14ac:dyDescent="0.45"/>
    <row r="3269" ht="14.25" hidden="1" x14ac:dyDescent="0.45"/>
    <row r="3270" ht="14.25" hidden="1" x14ac:dyDescent="0.45"/>
    <row r="3271" ht="14.25" hidden="1" x14ac:dyDescent="0.45"/>
    <row r="3272" ht="14.25" hidden="1" x14ac:dyDescent="0.45"/>
    <row r="3273" ht="14.25" hidden="1" x14ac:dyDescent="0.45"/>
    <row r="3274" ht="14.25" hidden="1" x14ac:dyDescent="0.45"/>
    <row r="3275" ht="14.25" hidden="1" x14ac:dyDescent="0.45"/>
    <row r="3276" ht="14.25" hidden="1" x14ac:dyDescent="0.45"/>
    <row r="3277" ht="14.25" hidden="1" x14ac:dyDescent="0.45"/>
    <row r="3278" ht="14.25" hidden="1" x14ac:dyDescent="0.45"/>
    <row r="3279" ht="14.25" hidden="1" x14ac:dyDescent="0.45"/>
    <row r="3280" ht="14.25" hidden="1" x14ac:dyDescent="0.45"/>
    <row r="3281" ht="14.25" hidden="1" x14ac:dyDescent="0.45"/>
    <row r="3282" ht="14.25" hidden="1" x14ac:dyDescent="0.45"/>
    <row r="3283" ht="14.25" hidden="1" x14ac:dyDescent="0.45"/>
    <row r="3284" ht="14.25" hidden="1" x14ac:dyDescent="0.45"/>
    <row r="3285" ht="14.25" hidden="1" x14ac:dyDescent="0.45"/>
    <row r="3286" ht="14.25" hidden="1" x14ac:dyDescent="0.45"/>
    <row r="3287" ht="14.25" hidden="1" x14ac:dyDescent="0.45"/>
    <row r="3288" ht="14.25" hidden="1" x14ac:dyDescent="0.45"/>
    <row r="3289" ht="14.25" hidden="1" x14ac:dyDescent="0.45"/>
    <row r="3290" ht="14.25" hidden="1" x14ac:dyDescent="0.45"/>
    <row r="3291" ht="14.25" hidden="1" x14ac:dyDescent="0.45"/>
    <row r="3292" ht="14.25" hidden="1" x14ac:dyDescent="0.45"/>
    <row r="3293" ht="14.25" hidden="1" x14ac:dyDescent="0.45"/>
    <row r="3294" ht="14.25" hidden="1" x14ac:dyDescent="0.45"/>
    <row r="3295" ht="14.25" hidden="1" x14ac:dyDescent="0.45"/>
    <row r="3296" ht="14.25" hidden="1" x14ac:dyDescent="0.45"/>
    <row r="3297" ht="14.25" hidden="1" x14ac:dyDescent="0.45"/>
    <row r="3298" ht="14.25" hidden="1" x14ac:dyDescent="0.45"/>
    <row r="3299" ht="14.25" hidden="1" x14ac:dyDescent="0.45"/>
    <row r="3300" ht="14.25" hidden="1" x14ac:dyDescent="0.45"/>
    <row r="3301" ht="14.25" hidden="1" x14ac:dyDescent="0.45"/>
    <row r="3302" ht="14.25" hidden="1" x14ac:dyDescent="0.45"/>
    <row r="3303" ht="14.25" hidden="1" x14ac:dyDescent="0.45"/>
    <row r="3304" ht="14.25" hidden="1" x14ac:dyDescent="0.45"/>
    <row r="3305" ht="14.25" hidden="1" x14ac:dyDescent="0.45"/>
    <row r="3306" ht="14.25" hidden="1" x14ac:dyDescent="0.45"/>
    <row r="3307" ht="14.25" hidden="1" x14ac:dyDescent="0.45"/>
    <row r="3308" ht="14.25" hidden="1" x14ac:dyDescent="0.45"/>
    <row r="3309" ht="14.25" hidden="1" x14ac:dyDescent="0.45"/>
    <row r="3310" ht="14.25" hidden="1" x14ac:dyDescent="0.45"/>
    <row r="3311" ht="14.25" hidden="1" x14ac:dyDescent="0.45"/>
    <row r="3312" ht="14.25" hidden="1" x14ac:dyDescent="0.45"/>
    <row r="3313" ht="14.25" hidden="1" x14ac:dyDescent="0.45"/>
    <row r="3314" ht="14.25" hidden="1" x14ac:dyDescent="0.45"/>
    <row r="3315" ht="14.25" hidden="1" x14ac:dyDescent="0.45"/>
    <row r="3316" ht="14.25" hidden="1" x14ac:dyDescent="0.45"/>
    <row r="3317" ht="14.25" hidden="1" x14ac:dyDescent="0.45"/>
    <row r="3318" ht="14.25" hidden="1" x14ac:dyDescent="0.45"/>
    <row r="3319" ht="14.25" hidden="1" x14ac:dyDescent="0.45"/>
    <row r="3320" ht="14.25" hidden="1" x14ac:dyDescent="0.45"/>
    <row r="3321" ht="14.25" hidden="1" x14ac:dyDescent="0.45"/>
    <row r="3322" ht="14.25" hidden="1" x14ac:dyDescent="0.45"/>
    <row r="3323" ht="14.25" hidden="1" x14ac:dyDescent="0.45"/>
    <row r="3324" ht="14.25" hidden="1" x14ac:dyDescent="0.45"/>
    <row r="3325" ht="14.25" hidden="1" x14ac:dyDescent="0.45"/>
    <row r="3326" ht="14.25" hidden="1" x14ac:dyDescent="0.45"/>
    <row r="3327" ht="14.25" hidden="1" x14ac:dyDescent="0.45"/>
    <row r="3328" ht="14.25" hidden="1" x14ac:dyDescent="0.45"/>
    <row r="3329" ht="14.25" hidden="1" x14ac:dyDescent="0.45"/>
    <row r="3330" ht="14.25" hidden="1" x14ac:dyDescent="0.45"/>
    <row r="3331" ht="14.25" hidden="1" x14ac:dyDescent="0.45"/>
    <row r="3332" ht="14.25" hidden="1" x14ac:dyDescent="0.45"/>
    <row r="3333" ht="14.25" hidden="1" x14ac:dyDescent="0.45"/>
    <row r="3334" ht="14.25" hidden="1" x14ac:dyDescent="0.45"/>
    <row r="3335" ht="14.25" hidden="1" x14ac:dyDescent="0.45"/>
    <row r="3336" ht="14.25" hidden="1" x14ac:dyDescent="0.45"/>
    <row r="3337" ht="14.25" hidden="1" x14ac:dyDescent="0.45"/>
    <row r="3338" ht="14.25" hidden="1" x14ac:dyDescent="0.45"/>
    <row r="3339" ht="14.25" hidden="1" x14ac:dyDescent="0.45"/>
    <row r="3340" ht="14.25" hidden="1" x14ac:dyDescent="0.45"/>
    <row r="3341" ht="14.25" hidden="1" x14ac:dyDescent="0.45"/>
    <row r="3342" ht="14.25" hidden="1" x14ac:dyDescent="0.45"/>
    <row r="3343" ht="14.25" hidden="1" x14ac:dyDescent="0.45"/>
    <row r="3344" ht="14.25" hidden="1" x14ac:dyDescent="0.45"/>
    <row r="3345" ht="14.25" hidden="1" x14ac:dyDescent="0.45"/>
    <row r="3346" ht="14.25" hidden="1" x14ac:dyDescent="0.45"/>
    <row r="3347" ht="14.25" hidden="1" x14ac:dyDescent="0.45"/>
    <row r="3348" ht="14.25" hidden="1" x14ac:dyDescent="0.45"/>
    <row r="3349" ht="14.25" hidden="1" x14ac:dyDescent="0.45"/>
    <row r="3350" ht="14.25" hidden="1" x14ac:dyDescent="0.45"/>
    <row r="3351" ht="14.25" hidden="1" x14ac:dyDescent="0.45"/>
    <row r="3352" ht="14.25" hidden="1" x14ac:dyDescent="0.45"/>
    <row r="3353" ht="14.25" hidden="1" x14ac:dyDescent="0.45"/>
    <row r="3354" ht="14.25" hidden="1" x14ac:dyDescent="0.45"/>
    <row r="3355" ht="14.25" hidden="1" x14ac:dyDescent="0.45"/>
    <row r="3356" ht="14.25" hidden="1" x14ac:dyDescent="0.45"/>
    <row r="3357" ht="14.25" hidden="1" x14ac:dyDescent="0.45"/>
    <row r="3358" ht="14.25" hidden="1" x14ac:dyDescent="0.45"/>
    <row r="3359" ht="14.25" hidden="1" x14ac:dyDescent="0.45"/>
    <row r="3360" ht="14.25" hidden="1" x14ac:dyDescent="0.45"/>
    <row r="3361" ht="14.25" hidden="1" x14ac:dyDescent="0.45"/>
    <row r="3362" ht="14.25" hidden="1" x14ac:dyDescent="0.45"/>
    <row r="3363" ht="14.25" hidden="1" x14ac:dyDescent="0.45"/>
    <row r="3364" ht="14.25" hidden="1" x14ac:dyDescent="0.45"/>
    <row r="3365" ht="14.25" hidden="1" x14ac:dyDescent="0.45"/>
    <row r="3366" ht="14.25" hidden="1" x14ac:dyDescent="0.45"/>
    <row r="3367" ht="14.25" hidden="1" x14ac:dyDescent="0.45"/>
    <row r="3368" ht="14.25" hidden="1" x14ac:dyDescent="0.45"/>
    <row r="3369" ht="14.25" hidden="1" x14ac:dyDescent="0.45"/>
    <row r="3370" ht="14.25" hidden="1" x14ac:dyDescent="0.45"/>
    <row r="3371" ht="14.25" hidden="1" x14ac:dyDescent="0.45"/>
    <row r="3372" ht="14.25" hidden="1" x14ac:dyDescent="0.45"/>
    <row r="3373" ht="14.25" hidden="1" x14ac:dyDescent="0.45"/>
    <row r="3374" ht="14.25" hidden="1" x14ac:dyDescent="0.45"/>
    <row r="3375" ht="14.25" hidden="1" x14ac:dyDescent="0.45"/>
    <row r="3376" ht="14.25" hidden="1" x14ac:dyDescent="0.45"/>
    <row r="3377" ht="14.25" hidden="1" x14ac:dyDescent="0.45"/>
    <row r="3378" ht="14.25" hidden="1" x14ac:dyDescent="0.45"/>
    <row r="3379" ht="14.25" hidden="1" x14ac:dyDescent="0.45"/>
    <row r="3380" ht="14.25" hidden="1" x14ac:dyDescent="0.45"/>
    <row r="3381" ht="14.25" hidden="1" x14ac:dyDescent="0.45"/>
    <row r="3382" ht="14.25" hidden="1" x14ac:dyDescent="0.45"/>
    <row r="3383" ht="14.25" hidden="1" x14ac:dyDescent="0.45"/>
    <row r="3384" ht="14.25" hidden="1" x14ac:dyDescent="0.45"/>
    <row r="3385" ht="14.25" hidden="1" x14ac:dyDescent="0.45"/>
    <row r="3386" ht="14.25" hidden="1" x14ac:dyDescent="0.45"/>
    <row r="3387" ht="14.25" hidden="1" x14ac:dyDescent="0.45"/>
    <row r="3388" ht="14.25" hidden="1" x14ac:dyDescent="0.45"/>
    <row r="3389" ht="14.25" hidden="1" x14ac:dyDescent="0.45"/>
    <row r="3390" ht="14.25" hidden="1" x14ac:dyDescent="0.45"/>
    <row r="3391" ht="14.25" hidden="1" x14ac:dyDescent="0.45"/>
    <row r="3392" ht="14.25" hidden="1" x14ac:dyDescent="0.45"/>
    <row r="3393" ht="14.25" hidden="1" x14ac:dyDescent="0.45"/>
    <row r="3394" ht="14.25" hidden="1" x14ac:dyDescent="0.45"/>
    <row r="3395" ht="14.25" hidden="1" x14ac:dyDescent="0.45"/>
    <row r="3396" ht="14.25" hidden="1" x14ac:dyDescent="0.45"/>
    <row r="3397" ht="14.25" hidden="1" x14ac:dyDescent="0.45"/>
    <row r="3398" ht="14.25" hidden="1" x14ac:dyDescent="0.45"/>
    <row r="3399" ht="14.25" hidden="1" x14ac:dyDescent="0.45"/>
    <row r="3400" ht="14.25" hidden="1" x14ac:dyDescent="0.45"/>
    <row r="3401" ht="14.25" hidden="1" x14ac:dyDescent="0.45"/>
    <row r="3402" ht="14.25" hidden="1" x14ac:dyDescent="0.45"/>
    <row r="3403" ht="14.25" hidden="1" x14ac:dyDescent="0.45"/>
    <row r="3404" ht="14.25" hidden="1" x14ac:dyDescent="0.45"/>
    <row r="3405" ht="14.25" hidden="1" x14ac:dyDescent="0.45"/>
    <row r="3406" ht="14.25" hidden="1" x14ac:dyDescent="0.45"/>
    <row r="3407" ht="14.25" hidden="1" x14ac:dyDescent="0.45"/>
    <row r="3408" ht="14.25" hidden="1" x14ac:dyDescent="0.45"/>
    <row r="3409" ht="14.25" hidden="1" x14ac:dyDescent="0.45"/>
    <row r="3410" ht="14.25" hidden="1" x14ac:dyDescent="0.45"/>
    <row r="3411" ht="14.25" hidden="1" x14ac:dyDescent="0.45"/>
    <row r="3412" ht="14.25" hidden="1" x14ac:dyDescent="0.45"/>
    <row r="3413" ht="14.25" hidden="1" x14ac:dyDescent="0.45"/>
    <row r="3414" ht="14.25" hidden="1" x14ac:dyDescent="0.45"/>
    <row r="3415" ht="14.25" hidden="1" x14ac:dyDescent="0.45"/>
    <row r="3416" ht="14.25" hidden="1" x14ac:dyDescent="0.45"/>
    <row r="3417" ht="14.25" hidden="1" x14ac:dyDescent="0.45"/>
    <row r="3418" ht="14.25" hidden="1" x14ac:dyDescent="0.45"/>
    <row r="3419" ht="14.25" hidden="1" x14ac:dyDescent="0.45"/>
    <row r="3420" ht="14.25" hidden="1" x14ac:dyDescent="0.45"/>
    <row r="3421" ht="14.25" hidden="1" x14ac:dyDescent="0.45"/>
    <row r="3422" ht="14.25" hidden="1" x14ac:dyDescent="0.45"/>
    <row r="3423" ht="14.25" hidden="1" x14ac:dyDescent="0.45"/>
    <row r="3424" ht="14.25" hidden="1" x14ac:dyDescent="0.45"/>
    <row r="3425" ht="14.25" hidden="1" x14ac:dyDescent="0.45"/>
    <row r="3426" ht="14.25" hidden="1" x14ac:dyDescent="0.45"/>
    <row r="3427" ht="14.25" hidden="1" x14ac:dyDescent="0.45"/>
    <row r="3428" ht="14.25" hidden="1" x14ac:dyDescent="0.45"/>
    <row r="3429" ht="14.25" hidden="1" x14ac:dyDescent="0.45"/>
    <row r="3430" ht="14.25" hidden="1" x14ac:dyDescent="0.45"/>
    <row r="3431" ht="14.25" hidden="1" x14ac:dyDescent="0.45"/>
    <row r="3432" ht="14.25" hidden="1" x14ac:dyDescent="0.45"/>
    <row r="3433" ht="14.25" hidden="1" x14ac:dyDescent="0.45"/>
    <row r="3434" ht="14.25" hidden="1" x14ac:dyDescent="0.45"/>
    <row r="3435" ht="14.25" hidden="1" x14ac:dyDescent="0.45"/>
    <row r="3436" ht="14.25" hidden="1" x14ac:dyDescent="0.45"/>
    <row r="3437" ht="14.25" hidden="1" x14ac:dyDescent="0.45"/>
    <row r="3438" ht="14.25" hidden="1" x14ac:dyDescent="0.45"/>
    <row r="3439" ht="14.25" hidden="1" x14ac:dyDescent="0.45"/>
    <row r="3440" ht="14.25" hidden="1" x14ac:dyDescent="0.45"/>
    <row r="3441" ht="14.25" hidden="1" x14ac:dyDescent="0.45"/>
    <row r="3442" ht="14.25" hidden="1" x14ac:dyDescent="0.45"/>
    <row r="3443" ht="14.25" hidden="1" x14ac:dyDescent="0.45"/>
    <row r="3444" ht="14.25" hidden="1" x14ac:dyDescent="0.45"/>
    <row r="3445" ht="14.25" hidden="1" x14ac:dyDescent="0.45"/>
    <row r="3446" ht="14.25" hidden="1" x14ac:dyDescent="0.45"/>
    <row r="3447" ht="14.25" hidden="1" x14ac:dyDescent="0.45"/>
    <row r="3448" ht="14.25" hidden="1" x14ac:dyDescent="0.45"/>
    <row r="3449" ht="14.25" hidden="1" x14ac:dyDescent="0.45"/>
    <row r="3450" ht="14.25" hidden="1" x14ac:dyDescent="0.45"/>
    <row r="3451" ht="14.25" hidden="1" x14ac:dyDescent="0.45"/>
    <row r="3452" ht="14.25" hidden="1" x14ac:dyDescent="0.45"/>
    <row r="3453" ht="14.25" hidden="1" x14ac:dyDescent="0.45"/>
    <row r="3454" ht="14.25" hidden="1" x14ac:dyDescent="0.45"/>
    <row r="3455" ht="14.25" hidden="1" x14ac:dyDescent="0.45"/>
    <row r="3456" ht="14.25" hidden="1" x14ac:dyDescent="0.45"/>
    <row r="3457" ht="14.25" hidden="1" x14ac:dyDescent="0.45"/>
    <row r="3458" ht="14.25" hidden="1" x14ac:dyDescent="0.45"/>
    <row r="3459" ht="14.25" hidden="1" x14ac:dyDescent="0.45"/>
    <row r="3460" ht="14.25" hidden="1" x14ac:dyDescent="0.45"/>
    <row r="3461" ht="14.25" hidden="1" x14ac:dyDescent="0.45"/>
    <row r="3462" ht="14.25" hidden="1" x14ac:dyDescent="0.45"/>
    <row r="3463" ht="14.25" hidden="1" x14ac:dyDescent="0.45"/>
    <row r="3464" ht="14.25" hidden="1" x14ac:dyDescent="0.45"/>
    <row r="3465" ht="14.25" hidden="1" x14ac:dyDescent="0.45"/>
    <row r="3466" ht="14.25" hidden="1" x14ac:dyDescent="0.45"/>
    <row r="3467" ht="14.25" hidden="1" x14ac:dyDescent="0.45"/>
    <row r="3468" ht="14.25" hidden="1" x14ac:dyDescent="0.45"/>
    <row r="3469" ht="14.25" hidden="1" x14ac:dyDescent="0.45"/>
    <row r="3470" ht="14.25" hidden="1" x14ac:dyDescent="0.45"/>
    <row r="3471" ht="14.25" hidden="1" x14ac:dyDescent="0.45"/>
    <row r="3472" ht="14.25" hidden="1" x14ac:dyDescent="0.45"/>
    <row r="3473" ht="14.25" hidden="1" x14ac:dyDescent="0.45"/>
    <row r="3474" ht="14.25" hidden="1" x14ac:dyDescent="0.45"/>
    <row r="3475" ht="14.25" hidden="1" x14ac:dyDescent="0.45"/>
    <row r="3476" ht="14.25" hidden="1" x14ac:dyDescent="0.45"/>
    <row r="3477" ht="14.25" hidden="1" x14ac:dyDescent="0.45"/>
    <row r="3478" ht="14.25" hidden="1" x14ac:dyDescent="0.45"/>
    <row r="3479" ht="14.25" hidden="1" x14ac:dyDescent="0.45"/>
    <row r="3480" ht="14.25" hidden="1" x14ac:dyDescent="0.45"/>
    <row r="3481" ht="14.25" hidden="1" x14ac:dyDescent="0.45"/>
    <row r="3482" ht="14.25" hidden="1" x14ac:dyDescent="0.45"/>
    <row r="3483" ht="14.25" hidden="1" x14ac:dyDescent="0.45"/>
    <row r="3484" ht="14.25" hidden="1" x14ac:dyDescent="0.45"/>
    <row r="3485" ht="14.25" hidden="1" x14ac:dyDescent="0.45"/>
    <row r="3486" ht="14.25" hidden="1" x14ac:dyDescent="0.45"/>
    <row r="3487" ht="14.25" hidden="1" x14ac:dyDescent="0.45"/>
    <row r="3488" ht="14.25" hidden="1" x14ac:dyDescent="0.45"/>
    <row r="3489" ht="14.25" hidden="1" x14ac:dyDescent="0.45"/>
    <row r="3490" ht="14.25" hidden="1" x14ac:dyDescent="0.45"/>
    <row r="3491" ht="14.25" hidden="1" x14ac:dyDescent="0.45"/>
    <row r="3492" ht="14.25" hidden="1" x14ac:dyDescent="0.45"/>
    <row r="3493" ht="14.25" hidden="1" x14ac:dyDescent="0.45"/>
    <row r="3494" ht="14.25" hidden="1" x14ac:dyDescent="0.45"/>
    <row r="3495" ht="14.25" hidden="1" x14ac:dyDescent="0.45"/>
    <row r="3496" ht="14.25" hidden="1" x14ac:dyDescent="0.45"/>
    <row r="3497" ht="14.25" hidden="1" x14ac:dyDescent="0.45"/>
    <row r="3498" ht="14.25" hidden="1" x14ac:dyDescent="0.45"/>
    <row r="3499" ht="14.25" hidden="1" x14ac:dyDescent="0.45"/>
    <row r="3500" ht="14.25" hidden="1" x14ac:dyDescent="0.45"/>
    <row r="3501" ht="14.25" hidden="1" x14ac:dyDescent="0.45"/>
    <row r="3502" ht="14.25" hidden="1" x14ac:dyDescent="0.45"/>
    <row r="3503" ht="14.25" hidden="1" x14ac:dyDescent="0.45"/>
    <row r="3504" ht="14.25" hidden="1" x14ac:dyDescent="0.45"/>
    <row r="3505" ht="14.25" hidden="1" x14ac:dyDescent="0.45"/>
    <row r="3506" ht="14.25" hidden="1" x14ac:dyDescent="0.45"/>
    <row r="3507" ht="14.25" hidden="1" x14ac:dyDescent="0.45"/>
    <row r="3508" ht="14.25" hidden="1" x14ac:dyDescent="0.45"/>
    <row r="3509" ht="14.25" hidden="1" x14ac:dyDescent="0.45"/>
    <row r="3510" ht="14.25" hidden="1" x14ac:dyDescent="0.45"/>
    <row r="3511" ht="14.25" hidden="1" x14ac:dyDescent="0.45"/>
    <row r="3512" ht="14.25" hidden="1" x14ac:dyDescent="0.45"/>
    <row r="3513" ht="14.25" hidden="1" x14ac:dyDescent="0.45"/>
    <row r="3514" ht="14.25" hidden="1" x14ac:dyDescent="0.45"/>
    <row r="3515" ht="14.25" hidden="1" x14ac:dyDescent="0.45"/>
    <row r="3516" ht="14.25" hidden="1" x14ac:dyDescent="0.45"/>
    <row r="3517" ht="14.25" hidden="1" x14ac:dyDescent="0.45"/>
    <row r="3518" ht="14.25" hidden="1" x14ac:dyDescent="0.45"/>
    <row r="3519" ht="14.25" hidden="1" x14ac:dyDescent="0.45"/>
    <row r="3520" ht="14.25" hidden="1" x14ac:dyDescent="0.45"/>
    <row r="3521" ht="14.25" hidden="1" x14ac:dyDescent="0.45"/>
    <row r="3522" ht="14.25" hidden="1" x14ac:dyDescent="0.45"/>
    <row r="3523" ht="14.25" hidden="1" x14ac:dyDescent="0.45"/>
    <row r="3524" ht="14.25" hidden="1" x14ac:dyDescent="0.45"/>
    <row r="3525" ht="14.25" hidden="1" x14ac:dyDescent="0.45"/>
    <row r="3526" ht="14.25" hidden="1" x14ac:dyDescent="0.45"/>
    <row r="3527" ht="14.25" hidden="1" x14ac:dyDescent="0.45"/>
    <row r="3528" ht="14.25" hidden="1" x14ac:dyDescent="0.45"/>
    <row r="3529" ht="14.25" hidden="1" x14ac:dyDescent="0.45"/>
    <row r="3530" ht="14.25" hidden="1" x14ac:dyDescent="0.45"/>
    <row r="3531" ht="14.25" hidden="1" x14ac:dyDescent="0.45"/>
    <row r="3532" ht="14.25" hidden="1" x14ac:dyDescent="0.45"/>
    <row r="3533" ht="14.25" hidden="1" x14ac:dyDescent="0.45"/>
    <row r="3534" ht="14.25" hidden="1" x14ac:dyDescent="0.45"/>
    <row r="3535" ht="14.25" hidden="1" x14ac:dyDescent="0.45"/>
    <row r="3536" ht="14.25" hidden="1" x14ac:dyDescent="0.45"/>
    <row r="3537" ht="14.25" hidden="1" x14ac:dyDescent="0.45"/>
    <row r="3538" ht="14.25" hidden="1" x14ac:dyDescent="0.45"/>
    <row r="3539" ht="14.25" hidden="1" x14ac:dyDescent="0.45"/>
    <row r="3540" ht="14.25" hidden="1" x14ac:dyDescent="0.45"/>
    <row r="3541" ht="14.25" hidden="1" x14ac:dyDescent="0.45"/>
    <row r="3542" ht="14.25" hidden="1" x14ac:dyDescent="0.45"/>
    <row r="3543" ht="14.25" hidden="1" x14ac:dyDescent="0.45"/>
    <row r="3544" ht="14.25" hidden="1" x14ac:dyDescent="0.45"/>
    <row r="3545" ht="14.25" hidden="1" x14ac:dyDescent="0.45"/>
    <row r="3546" ht="14.25" hidden="1" x14ac:dyDescent="0.45"/>
    <row r="3547" ht="14.25" hidden="1" x14ac:dyDescent="0.45"/>
    <row r="3548" ht="14.25" hidden="1" x14ac:dyDescent="0.45"/>
    <row r="3549" ht="14.25" hidden="1" x14ac:dyDescent="0.45"/>
    <row r="3550" ht="14.25" hidden="1" x14ac:dyDescent="0.45"/>
    <row r="3551" ht="14.25" hidden="1" x14ac:dyDescent="0.45"/>
    <row r="3552" ht="14.25" hidden="1" x14ac:dyDescent="0.45"/>
    <row r="3553" ht="14.25" hidden="1" x14ac:dyDescent="0.45"/>
    <row r="3554" ht="14.25" hidden="1" x14ac:dyDescent="0.45"/>
    <row r="3555" ht="14.25" hidden="1" x14ac:dyDescent="0.45"/>
    <row r="3556" ht="14.25" hidden="1" x14ac:dyDescent="0.45"/>
    <row r="3557" ht="14.25" hidden="1" x14ac:dyDescent="0.45"/>
    <row r="3558" ht="14.25" hidden="1" x14ac:dyDescent="0.45"/>
    <row r="3559" ht="14.25" hidden="1" x14ac:dyDescent="0.45"/>
    <row r="3560" ht="14.25" hidden="1" x14ac:dyDescent="0.45"/>
    <row r="3561" ht="14.25" hidden="1" x14ac:dyDescent="0.45"/>
    <row r="3562" ht="14.25" hidden="1" x14ac:dyDescent="0.45"/>
    <row r="3563" ht="14.25" hidden="1" x14ac:dyDescent="0.45"/>
    <row r="3564" ht="14.25" hidden="1" x14ac:dyDescent="0.45"/>
    <row r="3565" ht="14.25" hidden="1" x14ac:dyDescent="0.45"/>
    <row r="3566" ht="14.25" hidden="1" x14ac:dyDescent="0.45"/>
    <row r="3567" ht="14.25" hidden="1" x14ac:dyDescent="0.45"/>
    <row r="3568" ht="14.25" hidden="1" x14ac:dyDescent="0.45"/>
    <row r="3569" ht="14.25" hidden="1" x14ac:dyDescent="0.45"/>
    <row r="3570" ht="14.25" hidden="1" x14ac:dyDescent="0.45"/>
    <row r="3571" ht="14.25" hidden="1" x14ac:dyDescent="0.45"/>
    <row r="3572" ht="14.25" hidden="1" x14ac:dyDescent="0.45"/>
    <row r="3573" ht="14.25" hidden="1" x14ac:dyDescent="0.45"/>
    <row r="3574" ht="14.25" hidden="1" x14ac:dyDescent="0.45"/>
    <row r="3575" ht="14.25" hidden="1" x14ac:dyDescent="0.45"/>
    <row r="3576" ht="14.25" hidden="1" x14ac:dyDescent="0.45"/>
    <row r="3577" ht="14.25" hidden="1" x14ac:dyDescent="0.45"/>
    <row r="3578" ht="14.25" hidden="1" x14ac:dyDescent="0.45"/>
    <row r="3579" ht="14.25" hidden="1" x14ac:dyDescent="0.45"/>
    <row r="3580" ht="14.25" hidden="1" x14ac:dyDescent="0.45"/>
    <row r="3581" ht="14.25" hidden="1" x14ac:dyDescent="0.45"/>
    <row r="3582" ht="14.25" hidden="1" x14ac:dyDescent="0.45"/>
    <row r="3583" ht="14.25" hidden="1" x14ac:dyDescent="0.45"/>
    <row r="3584" ht="14.25" hidden="1" x14ac:dyDescent="0.45"/>
    <row r="3585" ht="14.25" hidden="1" x14ac:dyDescent="0.45"/>
    <row r="3586" ht="14.25" hidden="1" x14ac:dyDescent="0.45"/>
    <row r="3587" ht="14.25" hidden="1" x14ac:dyDescent="0.45"/>
    <row r="3588" ht="14.25" hidden="1" x14ac:dyDescent="0.45"/>
    <row r="3589" ht="14.25" hidden="1" x14ac:dyDescent="0.45"/>
    <row r="3590" ht="14.25" hidden="1" x14ac:dyDescent="0.45"/>
    <row r="3591" ht="14.25" hidden="1" x14ac:dyDescent="0.45"/>
    <row r="3592" ht="14.25" hidden="1" x14ac:dyDescent="0.45"/>
    <row r="3593" ht="14.25" hidden="1" x14ac:dyDescent="0.45"/>
    <row r="3594" ht="14.25" hidden="1" x14ac:dyDescent="0.45"/>
    <row r="3595" ht="14.25" hidden="1" x14ac:dyDescent="0.45"/>
    <row r="3596" ht="14.25" hidden="1" x14ac:dyDescent="0.45"/>
    <row r="3597" ht="14.25" hidden="1" x14ac:dyDescent="0.45"/>
    <row r="3598" ht="14.25" hidden="1" x14ac:dyDescent="0.45"/>
    <row r="3599" ht="14.25" hidden="1" x14ac:dyDescent="0.45"/>
    <row r="3600" ht="14.25" hidden="1" x14ac:dyDescent="0.45"/>
    <row r="3601" ht="14.25" hidden="1" x14ac:dyDescent="0.45"/>
    <row r="3602" ht="14.25" hidden="1" x14ac:dyDescent="0.45"/>
    <row r="3603" ht="14.25" hidden="1" x14ac:dyDescent="0.45"/>
    <row r="3604" ht="14.25" hidden="1" x14ac:dyDescent="0.45"/>
    <row r="3605" ht="14.25" hidden="1" x14ac:dyDescent="0.45"/>
    <row r="3606" ht="14.25" hidden="1" x14ac:dyDescent="0.45"/>
    <row r="3607" ht="14.25" hidden="1" x14ac:dyDescent="0.45"/>
    <row r="3608" ht="14.25" hidden="1" x14ac:dyDescent="0.45"/>
    <row r="3609" ht="14.25" hidden="1" x14ac:dyDescent="0.45"/>
    <row r="3610" ht="14.25" hidden="1" x14ac:dyDescent="0.45"/>
    <row r="3611" ht="14.25" hidden="1" x14ac:dyDescent="0.45"/>
    <row r="3612" ht="14.25" hidden="1" x14ac:dyDescent="0.45"/>
    <row r="3613" ht="14.25" hidden="1" x14ac:dyDescent="0.45"/>
    <row r="3614" ht="14.25" hidden="1" x14ac:dyDescent="0.45"/>
    <row r="3615" ht="14.25" hidden="1" x14ac:dyDescent="0.45"/>
    <row r="3616" ht="14.25" hidden="1" x14ac:dyDescent="0.45"/>
    <row r="3617" ht="14.25" hidden="1" x14ac:dyDescent="0.45"/>
    <row r="3618" ht="14.25" hidden="1" x14ac:dyDescent="0.45"/>
    <row r="3619" ht="14.25" hidden="1" x14ac:dyDescent="0.45"/>
    <row r="3620" ht="14.25" hidden="1" x14ac:dyDescent="0.45"/>
    <row r="3621" ht="14.25" hidden="1" x14ac:dyDescent="0.45"/>
    <row r="3622" ht="14.25" hidden="1" x14ac:dyDescent="0.45"/>
    <row r="3623" ht="14.25" hidden="1" x14ac:dyDescent="0.45"/>
    <row r="3624" ht="14.25" hidden="1" x14ac:dyDescent="0.45"/>
    <row r="3625" ht="14.25" hidden="1" x14ac:dyDescent="0.45"/>
    <row r="3626" ht="14.25" hidden="1" x14ac:dyDescent="0.45"/>
    <row r="3627" ht="14.25" hidden="1" x14ac:dyDescent="0.45"/>
    <row r="3628" ht="14.25" hidden="1" x14ac:dyDescent="0.45"/>
    <row r="3629" ht="14.25" hidden="1" x14ac:dyDescent="0.45"/>
    <row r="3630" ht="14.25" hidden="1" x14ac:dyDescent="0.45"/>
    <row r="3631" ht="14.25" hidden="1" x14ac:dyDescent="0.45"/>
    <row r="3632" ht="14.25" hidden="1" x14ac:dyDescent="0.45"/>
    <row r="3633" ht="14.25" hidden="1" x14ac:dyDescent="0.45"/>
    <row r="3634" ht="14.25" hidden="1" x14ac:dyDescent="0.45"/>
    <row r="3635" ht="14.25" hidden="1" x14ac:dyDescent="0.45"/>
    <row r="3636" ht="14.25" hidden="1" x14ac:dyDescent="0.45"/>
    <row r="3637" ht="14.25" hidden="1" x14ac:dyDescent="0.45"/>
    <row r="3638" ht="14.25" hidden="1" x14ac:dyDescent="0.45"/>
    <row r="3639" ht="14.25" hidden="1" x14ac:dyDescent="0.45"/>
    <row r="3640" ht="14.25" hidden="1" x14ac:dyDescent="0.45"/>
    <row r="3641" ht="14.25" hidden="1" x14ac:dyDescent="0.45"/>
    <row r="3642" ht="14.25" hidden="1" x14ac:dyDescent="0.45"/>
    <row r="3643" ht="14.25" hidden="1" x14ac:dyDescent="0.45"/>
    <row r="3644" ht="14.25" hidden="1" x14ac:dyDescent="0.45"/>
    <row r="3645" ht="14.25" hidden="1" x14ac:dyDescent="0.45"/>
    <row r="3646" ht="14.25" hidden="1" x14ac:dyDescent="0.45"/>
    <row r="3647" ht="14.25" hidden="1" x14ac:dyDescent="0.45"/>
    <row r="3648" ht="14.25" hidden="1" x14ac:dyDescent="0.45"/>
    <row r="3649" ht="14.25" hidden="1" x14ac:dyDescent="0.45"/>
    <row r="3650" ht="14.25" hidden="1" x14ac:dyDescent="0.45"/>
    <row r="3651" ht="14.25" hidden="1" x14ac:dyDescent="0.45"/>
    <row r="3652" ht="14.25" hidden="1" x14ac:dyDescent="0.45"/>
    <row r="3653" ht="14.25" hidden="1" x14ac:dyDescent="0.45"/>
    <row r="3654" ht="14.25" hidden="1" x14ac:dyDescent="0.45"/>
    <row r="3655" ht="14.25" hidden="1" x14ac:dyDescent="0.45"/>
    <row r="3656" ht="14.25" hidden="1" x14ac:dyDescent="0.45"/>
    <row r="3657" ht="14.25" hidden="1" x14ac:dyDescent="0.45"/>
    <row r="3658" ht="14.25" hidden="1" x14ac:dyDescent="0.45"/>
    <row r="3659" ht="14.25" hidden="1" x14ac:dyDescent="0.45"/>
    <row r="3660" ht="14.25" hidden="1" x14ac:dyDescent="0.45"/>
    <row r="3661" ht="14.25" hidden="1" x14ac:dyDescent="0.45"/>
    <row r="3662" ht="14.25" hidden="1" x14ac:dyDescent="0.45"/>
    <row r="3663" ht="14.25" hidden="1" x14ac:dyDescent="0.45"/>
    <row r="3664" ht="14.25" hidden="1" x14ac:dyDescent="0.45"/>
    <row r="3665" ht="14.25" hidden="1" x14ac:dyDescent="0.45"/>
    <row r="3666" ht="14.25" hidden="1" x14ac:dyDescent="0.45"/>
    <row r="3667" ht="14.25" hidden="1" x14ac:dyDescent="0.45"/>
    <row r="3668" ht="14.25" hidden="1" x14ac:dyDescent="0.45"/>
    <row r="3669" ht="14.25" hidden="1" x14ac:dyDescent="0.45"/>
    <row r="3670" ht="14.25" hidden="1" x14ac:dyDescent="0.45"/>
    <row r="3671" ht="14.25" hidden="1" x14ac:dyDescent="0.45"/>
    <row r="3672" ht="14.25" hidden="1" x14ac:dyDescent="0.45"/>
    <row r="3673" ht="14.25" hidden="1" x14ac:dyDescent="0.45"/>
    <row r="3674" ht="14.25" hidden="1" x14ac:dyDescent="0.45"/>
    <row r="3675" ht="14.25" hidden="1" x14ac:dyDescent="0.45"/>
    <row r="3676" ht="14.25" hidden="1" x14ac:dyDescent="0.45"/>
    <row r="3677" ht="14.25" hidden="1" x14ac:dyDescent="0.45"/>
    <row r="3678" ht="14.25" hidden="1" x14ac:dyDescent="0.45"/>
    <row r="3679" ht="14.25" hidden="1" x14ac:dyDescent="0.45"/>
    <row r="3680" ht="14.25" hidden="1" x14ac:dyDescent="0.45"/>
    <row r="3681" ht="14.25" hidden="1" x14ac:dyDescent="0.45"/>
    <row r="3682" ht="14.25" hidden="1" x14ac:dyDescent="0.45"/>
    <row r="3683" ht="14.25" hidden="1" x14ac:dyDescent="0.45"/>
    <row r="3684" ht="14.25" hidden="1" x14ac:dyDescent="0.45"/>
    <row r="3685" ht="14.25" hidden="1" x14ac:dyDescent="0.45"/>
    <row r="3686" ht="14.25" hidden="1" x14ac:dyDescent="0.45"/>
    <row r="3687" ht="14.25" hidden="1" x14ac:dyDescent="0.45"/>
    <row r="3688" ht="14.25" hidden="1" x14ac:dyDescent="0.45"/>
    <row r="3689" ht="14.25" hidden="1" x14ac:dyDescent="0.45"/>
    <row r="3690" ht="14.25" hidden="1" x14ac:dyDescent="0.45"/>
    <row r="3691" ht="14.25" hidden="1" x14ac:dyDescent="0.45"/>
    <row r="3692" ht="14.25" hidden="1" x14ac:dyDescent="0.45"/>
    <row r="3693" ht="14.25" hidden="1" x14ac:dyDescent="0.45"/>
    <row r="3694" ht="14.25" hidden="1" x14ac:dyDescent="0.45"/>
    <row r="3695" ht="14.25" hidden="1" x14ac:dyDescent="0.45"/>
    <row r="3696" ht="14.25" hidden="1" x14ac:dyDescent="0.45"/>
    <row r="3697" ht="14.25" hidden="1" x14ac:dyDescent="0.45"/>
    <row r="3698" ht="14.25" hidden="1" x14ac:dyDescent="0.45"/>
    <row r="3699" ht="14.25" hidden="1" x14ac:dyDescent="0.45"/>
    <row r="3700" ht="14.25" hidden="1" x14ac:dyDescent="0.45"/>
    <row r="3701" ht="14.25" hidden="1" x14ac:dyDescent="0.45"/>
    <row r="3702" ht="14.25" hidden="1" x14ac:dyDescent="0.45"/>
    <row r="3703" ht="14.25" hidden="1" x14ac:dyDescent="0.45"/>
    <row r="3704" ht="14.25" hidden="1" x14ac:dyDescent="0.45"/>
    <row r="3705" ht="14.25" hidden="1" x14ac:dyDescent="0.45"/>
    <row r="3706" ht="14.25" hidden="1" x14ac:dyDescent="0.45"/>
    <row r="3707" ht="14.25" hidden="1" x14ac:dyDescent="0.45"/>
    <row r="3708" ht="14.25" hidden="1" x14ac:dyDescent="0.45"/>
    <row r="3709" ht="14.25" hidden="1" x14ac:dyDescent="0.45"/>
    <row r="3710" ht="14.25" hidden="1" x14ac:dyDescent="0.45"/>
    <row r="3711" ht="14.25" hidden="1" x14ac:dyDescent="0.45"/>
    <row r="3712" ht="14.25" hidden="1" x14ac:dyDescent="0.45"/>
    <row r="3713" ht="14.25" hidden="1" x14ac:dyDescent="0.45"/>
    <row r="3714" ht="14.25" hidden="1" x14ac:dyDescent="0.45"/>
    <row r="3715" ht="14.25" hidden="1" x14ac:dyDescent="0.45"/>
    <row r="3716" ht="14.25" hidden="1" x14ac:dyDescent="0.45"/>
    <row r="3717" ht="14.25" hidden="1" x14ac:dyDescent="0.45"/>
    <row r="3718" ht="14.25" hidden="1" x14ac:dyDescent="0.45"/>
    <row r="3719" ht="14.25" hidden="1" x14ac:dyDescent="0.45"/>
    <row r="3720" ht="14.25" hidden="1" x14ac:dyDescent="0.45"/>
    <row r="3721" ht="14.25" hidden="1" x14ac:dyDescent="0.45"/>
    <row r="3722" ht="14.25" hidden="1" x14ac:dyDescent="0.45"/>
    <row r="3723" ht="14.25" hidden="1" x14ac:dyDescent="0.45"/>
    <row r="3724" ht="14.25" hidden="1" x14ac:dyDescent="0.45"/>
    <row r="3725" ht="14.25" hidden="1" x14ac:dyDescent="0.45"/>
    <row r="3726" ht="14.25" hidden="1" x14ac:dyDescent="0.45"/>
    <row r="3727" ht="14.25" hidden="1" x14ac:dyDescent="0.45"/>
    <row r="3728" ht="14.25" hidden="1" x14ac:dyDescent="0.45"/>
    <row r="3729" ht="14.25" hidden="1" x14ac:dyDescent="0.45"/>
    <row r="3730" ht="14.25" hidden="1" x14ac:dyDescent="0.45"/>
    <row r="3731" ht="14.25" hidden="1" x14ac:dyDescent="0.45"/>
    <row r="3732" ht="14.25" hidden="1" x14ac:dyDescent="0.45"/>
    <row r="3733" ht="14.25" hidden="1" x14ac:dyDescent="0.45"/>
    <row r="3734" ht="14.25" hidden="1" x14ac:dyDescent="0.45"/>
    <row r="3735" ht="14.25" hidden="1" x14ac:dyDescent="0.45"/>
    <row r="3736" ht="14.25" hidden="1" x14ac:dyDescent="0.45"/>
    <row r="3737" ht="14.25" hidden="1" x14ac:dyDescent="0.45"/>
    <row r="3738" ht="14.25" hidden="1" x14ac:dyDescent="0.45"/>
    <row r="3739" ht="14.25" hidden="1" x14ac:dyDescent="0.45"/>
    <row r="3740" ht="14.25" hidden="1" x14ac:dyDescent="0.45"/>
    <row r="3741" ht="14.25" hidden="1" x14ac:dyDescent="0.45"/>
    <row r="3742" ht="14.25" hidden="1" x14ac:dyDescent="0.45"/>
    <row r="3743" ht="14.25" hidden="1" x14ac:dyDescent="0.45"/>
    <row r="3744" ht="14.25" hidden="1" x14ac:dyDescent="0.45"/>
    <row r="3745" ht="14.25" hidden="1" x14ac:dyDescent="0.45"/>
    <row r="3746" ht="14.25" hidden="1" x14ac:dyDescent="0.45"/>
    <row r="3747" ht="14.25" hidden="1" x14ac:dyDescent="0.45"/>
    <row r="3748" ht="14.25" hidden="1" x14ac:dyDescent="0.45"/>
    <row r="3749" ht="14.25" hidden="1" x14ac:dyDescent="0.45"/>
    <row r="3750" ht="14.25" hidden="1" x14ac:dyDescent="0.45"/>
    <row r="3751" ht="14.25" hidden="1" x14ac:dyDescent="0.45"/>
    <row r="3752" ht="14.25" hidden="1" x14ac:dyDescent="0.45"/>
    <row r="3753" ht="14.25" hidden="1" x14ac:dyDescent="0.45"/>
    <row r="3754" ht="14.25" hidden="1" x14ac:dyDescent="0.45"/>
    <row r="3755" ht="14.25" hidden="1" x14ac:dyDescent="0.45"/>
    <row r="3756" ht="14.25" hidden="1" x14ac:dyDescent="0.45"/>
    <row r="3757" ht="14.25" hidden="1" x14ac:dyDescent="0.45"/>
    <row r="3758" ht="14.25" hidden="1" x14ac:dyDescent="0.45"/>
    <row r="3759" ht="14.25" hidden="1" x14ac:dyDescent="0.45"/>
    <row r="3760" ht="14.25" hidden="1" x14ac:dyDescent="0.45"/>
    <row r="3761" ht="14.25" hidden="1" x14ac:dyDescent="0.45"/>
    <row r="3762" ht="14.25" hidden="1" x14ac:dyDescent="0.45"/>
    <row r="3763" ht="14.25" hidden="1" x14ac:dyDescent="0.45"/>
    <row r="3764" ht="14.25" hidden="1" x14ac:dyDescent="0.45"/>
    <row r="3765" ht="14.25" hidden="1" x14ac:dyDescent="0.45"/>
    <row r="3766" ht="14.25" hidden="1" x14ac:dyDescent="0.45"/>
    <row r="3767" ht="14.25" hidden="1" x14ac:dyDescent="0.45"/>
    <row r="3768" ht="14.25" hidden="1" x14ac:dyDescent="0.45"/>
    <row r="3769" ht="14.25" hidden="1" x14ac:dyDescent="0.45"/>
    <row r="3770" ht="14.25" hidden="1" x14ac:dyDescent="0.45"/>
    <row r="3771" ht="14.25" hidden="1" x14ac:dyDescent="0.45"/>
    <row r="3772" ht="14.25" hidden="1" x14ac:dyDescent="0.45"/>
    <row r="3773" ht="14.25" hidden="1" x14ac:dyDescent="0.45"/>
    <row r="3774" ht="14.25" hidden="1" x14ac:dyDescent="0.45"/>
    <row r="3775" ht="14.25" hidden="1" x14ac:dyDescent="0.45"/>
    <row r="3776" ht="14.25" hidden="1" x14ac:dyDescent="0.45"/>
    <row r="3777" ht="14.25" hidden="1" x14ac:dyDescent="0.45"/>
    <row r="3778" ht="14.25" hidden="1" x14ac:dyDescent="0.45"/>
    <row r="3779" ht="14.25" hidden="1" x14ac:dyDescent="0.45"/>
    <row r="3780" ht="14.25" hidden="1" x14ac:dyDescent="0.45"/>
    <row r="3781" ht="14.25" hidden="1" x14ac:dyDescent="0.45"/>
    <row r="3782" ht="14.25" hidden="1" x14ac:dyDescent="0.45"/>
    <row r="3783" ht="14.25" hidden="1" x14ac:dyDescent="0.45"/>
    <row r="3784" ht="14.25" hidden="1" x14ac:dyDescent="0.45"/>
    <row r="3785" ht="14.25" hidden="1" x14ac:dyDescent="0.45"/>
    <row r="3786" ht="14.25" hidden="1" x14ac:dyDescent="0.45"/>
    <row r="3787" ht="14.25" hidden="1" x14ac:dyDescent="0.45"/>
    <row r="3788" ht="14.25" hidden="1" x14ac:dyDescent="0.45"/>
    <row r="3789" ht="14.25" hidden="1" x14ac:dyDescent="0.45"/>
    <row r="3790" ht="14.25" hidden="1" x14ac:dyDescent="0.45"/>
    <row r="3791" ht="14.25" hidden="1" x14ac:dyDescent="0.45"/>
    <row r="3792" ht="14.25" hidden="1" x14ac:dyDescent="0.45"/>
    <row r="3793" ht="14.25" hidden="1" x14ac:dyDescent="0.45"/>
    <row r="3794" ht="14.25" hidden="1" x14ac:dyDescent="0.45"/>
    <row r="3795" ht="14.25" hidden="1" x14ac:dyDescent="0.45"/>
    <row r="3796" ht="14.25" hidden="1" x14ac:dyDescent="0.45"/>
    <row r="3797" ht="14.25" hidden="1" x14ac:dyDescent="0.45"/>
    <row r="3798" ht="14.25" hidden="1" x14ac:dyDescent="0.45"/>
    <row r="3799" ht="14.25" hidden="1" x14ac:dyDescent="0.45"/>
    <row r="3800" ht="14.25" hidden="1" x14ac:dyDescent="0.45"/>
    <row r="3801" ht="14.25" hidden="1" x14ac:dyDescent="0.45"/>
    <row r="3802" ht="14.25" hidden="1" x14ac:dyDescent="0.45"/>
    <row r="3803" ht="14.25" hidden="1" x14ac:dyDescent="0.45"/>
    <row r="3804" ht="14.25" hidden="1" x14ac:dyDescent="0.45"/>
    <row r="3805" ht="14.25" hidden="1" x14ac:dyDescent="0.45"/>
    <row r="3806" ht="14.25" hidden="1" x14ac:dyDescent="0.45"/>
    <row r="3807" ht="14.25" hidden="1" x14ac:dyDescent="0.45"/>
    <row r="3808" ht="14.25" hidden="1" x14ac:dyDescent="0.45"/>
    <row r="3809" ht="14.25" hidden="1" x14ac:dyDescent="0.45"/>
    <row r="3810" ht="14.25" hidden="1" x14ac:dyDescent="0.45"/>
    <row r="3811" ht="14.25" hidden="1" x14ac:dyDescent="0.45"/>
    <row r="3812" ht="14.25" hidden="1" x14ac:dyDescent="0.45"/>
    <row r="3813" ht="14.25" hidden="1" x14ac:dyDescent="0.45"/>
    <row r="3814" ht="14.25" hidden="1" x14ac:dyDescent="0.45"/>
    <row r="3815" ht="14.25" hidden="1" x14ac:dyDescent="0.45"/>
    <row r="3816" ht="14.25" hidden="1" x14ac:dyDescent="0.45"/>
    <row r="3817" ht="14.25" hidden="1" x14ac:dyDescent="0.45"/>
    <row r="3818" ht="14.25" hidden="1" x14ac:dyDescent="0.45"/>
    <row r="3819" ht="14.25" hidden="1" x14ac:dyDescent="0.45"/>
    <row r="3820" ht="14.25" hidden="1" x14ac:dyDescent="0.45"/>
    <row r="3821" ht="14.25" hidden="1" x14ac:dyDescent="0.45"/>
    <row r="3822" ht="14.25" hidden="1" x14ac:dyDescent="0.45"/>
    <row r="3823" ht="14.25" hidden="1" x14ac:dyDescent="0.45"/>
    <row r="3824" ht="14.25" hidden="1" x14ac:dyDescent="0.45"/>
    <row r="3825" ht="14.25" hidden="1" x14ac:dyDescent="0.45"/>
    <row r="3826" ht="14.25" hidden="1" x14ac:dyDescent="0.45"/>
    <row r="3827" ht="14.25" hidden="1" x14ac:dyDescent="0.45"/>
    <row r="3828" ht="14.25" hidden="1" x14ac:dyDescent="0.45"/>
    <row r="3829" ht="14.25" hidden="1" x14ac:dyDescent="0.45"/>
    <row r="3830" ht="14.25" hidden="1" x14ac:dyDescent="0.45"/>
    <row r="3831" ht="14.25" hidden="1" x14ac:dyDescent="0.45"/>
    <row r="3832" ht="14.25" hidden="1" x14ac:dyDescent="0.45"/>
    <row r="3833" ht="14.25" hidden="1" x14ac:dyDescent="0.45"/>
    <row r="3834" ht="14.25" hidden="1" x14ac:dyDescent="0.45"/>
    <row r="3835" ht="14.25" hidden="1" x14ac:dyDescent="0.45"/>
    <row r="3836" ht="14.25" hidden="1" x14ac:dyDescent="0.45"/>
    <row r="3837" ht="14.25" hidden="1" x14ac:dyDescent="0.45"/>
    <row r="3838" ht="14.25" hidden="1" x14ac:dyDescent="0.45"/>
    <row r="3839" ht="14.25" hidden="1" x14ac:dyDescent="0.45"/>
    <row r="3840" ht="14.25" hidden="1" x14ac:dyDescent="0.45"/>
    <row r="3841" ht="14.25" hidden="1" x14ac:dyDescent="0.45"/>
    <row r="3842" ht="14.25" hidden="1" x14ac:dyDescent="0.45"/>
    <row r="3843" ht="14.25" hidden="1" x14ac:dyDescent="0.45"/>
    <row r="3844" ht="14.25" hidden="1" x14ac:dyDescent="0.45"/>
    <row r="3845" ht="14.25" hidden="1" x14ac:dyDescent="0.45"/>
    <row r="3846" ht="14.25" hidden="1" x14ac:dyDescent="0.45"/>
    <row r="3847" ht="14.25" hidden="1" x14ac:dyDescent="0.45"/>
    <row r="3848" ht="14.25" hidden="1" x14ac:dyDescent="0.45"/>
    <row r="3849" ht="14.25" hidden="1" x14ac:dyDescent="0.45"/>
    <row r="3850" ht="14.25" hidden="1" x14ac:dyDescent="0.45"/>
    <row r="3851" ht="14.25" hidden="1" x14ac:dyDescent="0.45"/>
    <row r="3852" ht="14.25" hidden="1" x14ac:dyDescent="0.45"/>
    <row r="3853" ht="14.25" hidden="1" x14ac:dyDescent="0.45"/>
    <row r="3854" ht="14.25" hidden="1" x14ac:dyDescent="0.45"/>
    <row r="3855" ht="14.25" hidden="1" x14ac:dyDescent="0.45"/>
    <row r="3856" ht="14.25" hidden="1" x14ac:dyDescent="0.45"/>
    <row r="3857" ht="14.25" hidden="1" x14ac:dyDescent="0.45"/>
    <row r="3858" ht="14.25" hidden="1" x14ac:dyDescent="0.45"/>
    <row r="3859" ht="14.25" hidden="1" x14ac:dyDescent="0.45"/>
    <row r="3860" ht="14.25" hidden="1" x14ac:dyDescent="0.45"/>
    <row r="3861" ht="14.25" hidden="1" x14ac:dyDescent="0.45"/>
    <row r="3862" ht="14.25" hidden="1" x14ac:dyDescent="0.45"/>
    <row r="3863" ht="14.25" hidden="1" x14ac:dyDescent="0.45"/>
    <row r="3864" ht="14.25" hidden="1" x14ac:dyDescent="0.45"/>
    <row r="3865" ht="14.25" hidden="1" x14ac:dyDescent="0.45"/>
    <row r="3866" ht="14.25" hidden="1" x14ac:dyDescent="0.45"/>
    <row r="3867" ht="14.25" hidden="1" x14ac:dyDescent="0.45"/>
    <row r="3868" ht="14.25" hidden="1" x14ac:dyDescent="0.45"/>
    <row r="3869" ht="14.25" hidden="1" x14ac:dyDescent="0.45"/>
    <row r="3870" ht="14.25" hidden="1" x14ac:dyDescent="0.45"/>
    <row r="3871" ht="14.25" hidden="1" x14ac:dyDescent="0.45"/>
    <row r="3872" ht="14.25" hidden="1" x14ac:dyDescent="0.45"/>
    <row r="3873" ht="14.25" hidden="1" x14ac:dyDescent="0.45"/>
    <row r="3874" ht="14.25" hidden="1" x14ac:dyDescent="0.45"/>
    <row r="3875" ht="14.25" hidden="1" x14ac:dyDescent="0.45"/>
    <row r="3876" ht="14.25" hidden="1" x14ac:dyDescent="0.45"/>
    <row r="3877" ht="14.25" hidden="1" x14ac:dyDescent="0.45"/>
    <row r="3878" ht="14.25" hidden="1" x14ac:dyDescent="0.45"/>
    <row r="3879" ht="14.25" hidden="1" x14ac:dyDescent="0.45"/>
    <row r="3880" ht="14.25" hidden="1" x14ac:dyDescent="0.45"/>
    <row r="3881" ht="14.25" hidden="1" x14ac:dyDescent="0.45"/>
    <row r="3882" ht="14.25" hidden="1" x14ac:dyDescent="0.45"/>
    <row r="3883" ht="14.25" hidden="1" x14ac:dyDescent="0.45"/>
    <row r="3884" ht="14.25" hidden="1" x14ac:dyDescent="0.45"/>
    <row r="3885" ht="14.25" hidden="1" x14ac:dyDescent="0.45"/>
    <row r="3886" ht="14.25" hidden="1" x14ac:dyDescent="0.45"/>
    <row r="3887" ht="14.25" hidden="1" x14ac:dyDescent="0.45"/>
    <row r="3888" ht="14.25" hidden="1" x14ac:dyDescent="0.45"/>
    <row r="3889" ht="14.25" hidden="1" x14ac:dyDescent="0.45"/>
    <row r="3890" ht="14.25" hidden="1" x14ac:dyDescent="0.45"/>
    <row r="3891" ht="14.25" hidden="1" x14ac:dyDescent="0.45"/>
    <row r="3892" ht="14.25" hidden="1" x14ac:dyDescent="0.45"/>
    <row r="3893" ht="14.25" hidden="1" x14ac:dyDescent="0.45"/>
    <row r="3894" ht="14.25" hidden="1" x14ac:dyDescent="0.45"/>
    <row r="3895" ht="14.25" hidden="1" x14ac:dyDescent="0.45"/>
    <row r="3896" ht="14.25" hidden="1" x14ac:dyDescent="0.45"/>
    <row r="3897" ht="14.25" hidden="1" x14ac:dyDescent="0.45"/>
    <row r="3898" ht="14.25" hidden="1" x14ac:dyDescent="0.45"/>
    <row r="3899" ht="14.25" hidden="1" x14ac:dyDescent="0.45"/>
    <row r="3900" ht="14.25" hidden="1" x14ac:dyDescent="0.45"/>
    <row r="3901" ht="14.25" hidden="1" x14ac:dyDescent="0.45"/>
    <row r="3902" ht="14.25" hidden="1" x14ac:dyDescent="0.45"/>
    <row r="3903" ht="14.25" hidden="1" x14ac:dyDescent="0.45"/>
    <row r="3904" ht="14.25" hidden="1" x14ac:dyDescent="0.45"/>
    <row r="3905" ht="14.25" hidden="1" x14ac:dyDescent="0.45"/>
    <row r="3906" ht="14.25" hidden="1" x14ac:dyDescent="0.45"/>
    <row r="3907" ht="14.25" hidden="1" x14ac:dyDescent="0.45"/>
    <row r="3908" ht="14.25" hidden="1" x14ac:dyDescent="0.45"/>
    <row r="3909" ht="14.25" hidden="1" x14ac:dyDescent="0.45"/>
    <row r="3910" ht="14.25" hidden="1" x14ac:dyDescent="0.45"/>
    <row r="3911" ht="14.25" hidden="1" x14ac:dyDescent="0.45"/>
    <row r="3912" ht="14.25" hidden="1" x14ac:dyDescent="0.45"/>
    <row r="3913" ht="14.25" hidden="1" x14ac:dyDescent="0.45"/>
    <row r="3914" ht="14.25" hidden="1" x14ac:dyDescent="0.45"/>
    <row r="3915" ht="14.25" hidden="1" x14ac:dyDescent="0.45"/>
    <row r="3916" ht="14.25" hidden="1" x14ac:dyDescent="0.45"/>
    <row r="3917" ht="14.25" hidden="1" x14ac:dyDescent="0.45"/>
    <row r="3918" ht="14.25" hidden="1" x14ac:dyDescent="0.45"/>
    <row r="3919" ht="14.25" hidden="1" x14ac:dyDescent="0.45"/>
    <row r="3920" ht="14.25" hidden="1" x14ac:dyDescent="0.45"/>
    <row r="3921" ht="14.25" hidden="1" x14ac:dyDescent="0.45"/>
    <row r="3922" ht="14.25" hidden="1" x14ac:dyDescent="0.45"/>
    <row r="3923" ht="14.25" hidden="1" x14ac:dyDescent="0.45"/>
    <row r="3924" ht="14.25" hidden="1" x14ac:dyDescent="0.45"/>
    <row r="3925" ht="14.25" hidden="1" x14ac:dyDescent="0.45"/>
    <row r="3926" ht="14.25" hidden="1" x14ac:dyDescent="0.45"/>
    <row r="3927" ht="14.25" hidden="1" x14ac:dyDescent="0.45"/>
    <row r="3928" ht="14.25" hidden="1" x14ac:dyDescent="0.45"/>
    <row r="3929" ht="14.25" hidden="1" x14ac:dyDescent="0.45"/>
    <row r="3930" ht="14.25" hidden="1" x14ac:dyDescent="0.45"/>
    <row r="3931" ht="14.25" hidden="1" x14ac:dyDescent="0.45"/>
    <row r="3932" ht="14.25" hidden="1" x14ac:dyDescent="0.45"/>
    <row r="3933" ht="14.25" hidden="1" x14ac:dyDescent="0.45"/>
    <row r="3934" ht="14.25" hidden="1" x14ac:dyDescent="0.45"/>
    <row r="3935" ht="14.25" hidden="1" x14ac:dyDescent="0.45"/>
    <row r="3936" ht="14.25" hidden="1" x14ac:dyDescent="0.45"/>
    <row r="3937" ht="14.25" hidden="1" x14ac:dyDescent="0.45"/>
    <row r="3938" ht="14.25" hidden="1" x14ac:dyDescent="0.45"/>
    <row r="3939" ht="14.25" hidden="1" x14ac:dyDescent="0.45"/>
    <row r="3940" ht="14.25" hidden="1" x14ac:dyDescent="0.45"/>
    <row r="3941" ht="14.25" hidden="1" x14ac:dyDescent="0.45"/>
    <row r="3942" ht="14.25" hidden="1" x14ac:dyDescent="0.45"/>
    <row r="3943" ht="14.25" hidden="1" x14ac:dyDescent="0.45"/>
    <row r="3944" ht="14.25" hidden="1" x14ac:dyDescent="0.45"/>
    <row r="3945" ht="14.25" hidden="1" x14ac:dyDescent="0.45"/>
    <row r="3946" ht="14.25" hidden="1" x14ac:dyDescent="0.45"/>
    <row r="3947" ht="14.25" hidden="1" x14ac:dyDescent="0.45"/>
    <row r="3948" ht="14.25" hidden="1" x14ac:dyDescent="0.45"/>
    <row r="3949" ht="14.25" hidden="1" x14ac:dyDescent="0.45"/>
    <row r="3950" ht="14.25" hidden="1" x14ac:dyDescent="0.45"/>
    <row r="3951" ht="14.25" hidden="1" x14ac:dyDescent="0.45"/>
    <row r="3952" ht="14.25" hidden="1" x14ac:dyDescent="0.45"/>
    <row r="3953" ht="14.25" hidden="1" x14ac:dyDescent="0.45"/>
    <row r="3954" ht="14.25" hidden="1" x14ac:dyDescent="0.45"/>
    <row r="3955" ht="14.25" hidden="1" x14ac:dyDescent="0.45"/>
    <row r="3956" ht="14.25" hidden="1" x14ac:dyDescent="0.45"/>
    <row r="3957" ht="14.25" hidden="1" x14ac:dyDescent="0.45"/>
    <row r="3958" ht="14.25" hidden="1" x14ac:dyDescent="0.45"/>
    <row r="3959" ht="14.25" hidden="1" x14ac:dyDescent="0.45"/>
    <row r="3960" ht="14.25" hidden="1" x14ac:dyDescent="0.45"/>
    <row r="3961" ht="14.25" hidden="1" x14ac:dyDescent="0.45"/>
    <row r="3962" ht="14.25" hidden="1" x14ac:dyDescent="0.45"/>
    <row r="3963" ht="14.25" hidden="1" x14ac:dyDescent="0.45"/>
    <row r="3964" ht="14.25" hidden="1" x14ac:dyDescent="0.45"/>
    <row r="3965" ht="14.25" hidden="1" x14ac:dyDescent="0.45"/>
    <row r="3966" ht="14.25" hidden="1" x14ac:dyDescent="0.45"/>
    <row r="3967" ht="14.25" hidden="1" x14ac:dyDescent="0.45"/>
    <row r="3968" ht="14.25" hidden="1" x14ac:dyDescent="0.45"/>
    <row r="3969" ht="14.25" hidden="1" x14ac:dyDescent="0.45"/>
    <row r="3970" ht="14.25" hidden="1" x14ac:dyDescent="0.45"/>
    <row r="3971" ht="14.25" hidden="1" x14ac:dyDescent="0.45"/>
    <row r="3972" ht="14.25" hidden="1" x14ac:dyDescent="0.45"/>
    <row r="3973" ht="14.25" hidden="1" x14ac:dyDescent="0.45"/>
    <row r="3974" ht="14.25" hidden="1" x14ac:dyDescent="0.45"/>
    <row r="3975" ht="14.25" hidden="1" x14ac:dyDescent="0.45"/>
    <row r="3976" ht="14.25" hidden="1" x14ac:dyDescent="0.45"/>
    <row r="3977" ht="14.25" hidden="1" x14ac:dyDescent="0.45"/>
    <row r="3978" ht="14.25" hidden="1" x14ac:dyDescent="0.45"/>
    <row r="3979" ht="14.25" hidden="1" x14ac:dyDescent="0.45"/>
    <row r="3980" ht="14.25" hidden="1" x14ac:dyDescent="0.45"/>
    <row r="3981" ht="14.25" hidden="1" x14ac:dyDescent="0.45"/>
    <row r="3982" ht="14.25" hidden="1" x14ac:dyDescent="0.45"/>
    <row r="3983" ht="14.25" hidden="1" x14ac:dyDescent="0.45"/>
    <row r="3984" ht="14.25" hidden="1" x14ac:dyDescent="0.45"/>
    <row r="3985" ht="14.25" hidden="1" x14ac:dyDescent="0.45"/>
    <row r="3986" ht="14.25" hidden="1" x14ac:dyDescent="0.45"/>
    <row r="3987" ht="14.25" hidden="1" x14ac:dyDescent="0.45"/>
    <row r="3988" ht="14.25" hidden="1" x14ac:dyDescent="0.45"/>
    <row r="3989" ht="14.25" hidden="1" x14ac:dyDescent="0.45"/>
    <row r="3990" ht="14.25" hidden="1" x14ac:dyDescent="0.45"/>
    <row r="3991" ht="14.25" hidden="1" x14ac:dyDescent="0.45"/>
    <row r="3992" ht="14.25" hidden="1" x14ac:dyDescent="0.45"/>
    <row r="3993" ht="14.25" hidden="1" x14ac:dyDescent="0.45"/>
    <row r="3994" ht="14.25" hidden="1" x14ac:dyDescent="0.45"/>
    <row r="3995" ht="14.25" hidden="1" x14ac:dyDescent="0.45"/>
    <row r="3996" ht="14.25" hidden="1" x14ac:dyDescent="0.45"/>
    <row r="3997" ht="14.25" hidden="1" x14ac:dyDescent="0.45"/>
    <row r="3998" ht="14.25" hidden="1" x14ac:dyDescent="0.45"/>
    <row r="3999" ht="14.25" hidden="1" x14ac:dyDescent="0.45"/>
    <row r="4000" ht="14.25" hidden="1" x14ac:dyDescent="0.45"/>
    <row r="4001" ht="14.25" hidden="1" x14ac:dyDescent="0.45"/>
    <row r="4002" ht="14.25" hidden="1" x14ac:dyDescent="0.45"/>
    <row r="4003" ht="14.25" hidden="1" x14ac:dyDescent="0.45"/>
    <row r="4004" ht="14.25" hidden="1" x14ac:dyDescent="0.45"/>
    <row r="4005" ht="14.25" hidden="1" x14ac:dyDescent="0.45"/>
    <row r="4006" ht="14.25" hidden="1" x14ac:dyDescent="0.45"/>
    <row r="4007" ht="14.25" hidden="1" x14ac:dyDescent="0.45"/>
    <row r="4008" ht="14.25" hidden="1" x14ac:dyDescent="0.45"/>
    <row r="4009" ht="14.25" hidden="1" x14ac:dyDescent="0.45"/>
    <row r="4010" ht="14.25" hidden="1" x14ac:dyDescent="0.45"/>
    <row r="4011" ht="14.25" hidden="1" x14ac:dyDescent="0.45"/>
    <row r="4012" ht="14.25" hidden="1" x14ac:dyDescent="0.45"/>
    <row r="4013" ht="14.25" hidden="1" x14ac:dyDescent="0.45"/>
    <row r="4014" ht="14.25" hidden="1" x14ac:dyDescent="0.45"/>
    <row r="4015" ht="14.25" hidden="1" x14ac:dyDescent="0.45"/>
    <row r="4016" ht="14.25" hidden="1" x14ac:dyDescent="0.45"/>
    <row r="4017" ht="14.25" hidden="1" x14ac:dyDescent="0.45"/>
    <row r="4018" ht="14.25" hidden="1" x14ac:dyDescent="0.45"/>
    <row r="4019" ht="14.25" hidden="1" x14ac:dyDescent="0.45"/>
    <row r="4020" ht="14.25" hidden="1" x14ac:dyDescent="0.45"/>
    <row r="4021" ht="14.25" hidden="1" x14ac:dyDescent="0.45"/>
    <row r="4022" ht="14.25" hidden="1" x14ac:dyDescent="0.45"/>
    <row r="4023" ht="14.25" hidden="1" x14ac:dyDescent="0.45"/>
    <row r="4024" ht="14.25" hidden="1" x14ac:dyDescent="0.45"/>
    <row r="4025" ht="14.25" hidden="1" x14ac:dyDescent="0.45"/>
    <row r="4026" ht="14.25" hidden="1" x14ac:dyDescent="0.45"/>
    <row r="4027" ht="14.25" hidden="1" x14ac:dyDescent="0.45"/>
    <row r="4028" ht="14.25" hidden="1" x14ac:dyDescent="0.45"/>
    <row r="4029" ht="14.25" hidden="1" x14ac:dyDescent="0.45"/>
    <row r="4030" ht="14.25" hidden="1" x14ac:dyDescent="0.45"/>
    <row r="4031" ht="14.25" hidden="1" x14ac:dyDescent="0.45"/>
    <row r="4032" ht="14.25" hidden="1" x14ac:dyDescent="0.45"/>
    <row r="4033" ht="14.25" hidden="1" x14ac:dyDescent="0.45"/>
    <row r="4034" ht="14.25" hidden="1" x14ac:dyDescent="0.45"/>
    <row r="4035" ht="14.25" hidden="1" x14ac:dyDescent="0.45"/>
    <row r="4036" ht="14.25" hidden="1" x14ac:dyDescent="0.45"/>
    <row r="4037" ht="14.25" hidden="1" x14ac:dyDescent="0.45"/>
    <row r="4038" ht="14.25" hidden="1" x14ac:dyDescent="0.45"/>
    <row r="4039" ht="14.25" hidden="1" x14ac:dyDescent="0.45"/>
    <row r="4040" ht="14.25" hidden="1" x14ac:dyDescent="0.45"/>
    <row r="4041" ht="14.25" hidden="1" x14ac:dyDescent="0.45"/>
    <row r="4042" ht="14.25" hidden="1" x14ac:dyDescent="0.45"/>
    <row r="4043" ht="14.25" hidden="1" x14ac:dyDescent="0.45"/>
    <row r="4044" ht="14.25" hidden="1" x14ac:dyDescent="0.45"/>
    <row r="4045" ht="14.25" hidden="1" x14ac:dyDescent="0.45"/>
    <row r="4046" ht="14.25" hidden="1" x14ac:dyDescent="0.45"/>
    <row r="4047" ht="14.25" hidden="1" x14ac:dyDescent="0.45"/>
    <row r="4048" ht="14.25" hidden="1" x14ac:dyDescent="0.45"/>
    <row r="4049" ht="14.25" hidden="1" x14ac:dyDescent="0.45"/>
    <row r="4050" ht="14.25" hidden="1" x14ac:dyDescent="0.45"/>
    <row r="4051" ht="14.25" hidden="1" x14ac:dyDescent="0.45"/>
    <row r="4052" ht="14.25" hidden="1" x14ac:dyDescent="0.45"/>
    <row r="4053" ht="14.25" hidden="1" x14ac:dyDescent="0.45"/>
    <row r="4054" ht="14.25" hidden="1" x14ac:dyDescent="0.45"/>
    <row r="4055" ht="14.25" hidden="1" x14ac:dyDescent="0.45"/>
    <row r="4056" ht="14.25" hidden="1" x14ac:dyDescent="0.45"/>
    <row r="4057" ht="14.25" hidden="1" x14ac:dyDescent="0.45"/>
    <row r="4058" ht="14.25" hidden="1" x14ac:dyDescent="0.45"/>
    <row r="4059" ht="14.25" hidden="1" x14ac:dyDescent="0.45"/>
    <row r="4060" ht="14.25" hidden="1" x14ac:dyDescent="0.45"/>
    <row r="4061" ht="14.25" hidden="1" x14ac:dyDescent="0.45"/>
    <row r="4062" ht="14.25" hidden="1" x14ac:dyDescent="0.45"/>
    <row r="4063" ht="14.25" hidden="1" x14ac:dyDescent="0.45"/>
    <row r="4064" ht="14.25" hidden="1" x14ac:dyDescent="0.45"/>
    <row r="4065" ht="14.25" hidden="1" x14ac:dyDescent="0.45"/>
    <row r="4066" ht="14.25" hidden="1" x14ac:dyDescent="0.45"/>
    <row r="4067" ht="14.25" hidden="1" x14ac:dyDescent="0.45"/>
    <row r="4068" ht="14.25" hidden="1" x14ac:dyDescent="0.45"/>
    <row r="4069" ht="14.25" hidden="1" x14ac:dyDescent="0.45"/>
    <row r="4070" ht="14.25" hidden="1" x14ac:dyDescent="0.45"/>
    <row r="4071" ht="14.25" hidden="1" x14ac:dyDescent="0.45"/>
    <row r="4072" ht="14.25" hidden="1" x14ac:dyDescent="0.45"/>
    <row r="4073" ht="14.25" hidden="1" x14ac:dyDescent="0.45"/>
    <row r="4074" ht="14.25" hidden="1" x14ac:dyDescent="0.45"/>
    <row r="4075" ht="14.25" hidden="1" x14ac:dyDescent="0.45"/>
    <row r="4076" ht="14.25" hidden="1" x14ac:dyDescent="0.45"/>
    <row r="4077" ht="14.25" hidden="1" x14ac:dyDescent="0.45"/>
    <row r="4078" ht="14.25" hidden="1" x14ac:dyDescent="0.45"/>
    <row r="4079" ht="14.25" hidden="1" x14ac:dyDescent="0.45"/>
    <row r="4080" ht="14.25" hidden="1" x14ac:dyDescent="0.45"/>
    <row r="4081" ht="14.25" hidden="1" x14ac:dyDescent="0.45"/>
    <row r="4082" ht="14.25" hidden="1" x14ac:dyDescent="0.45"/>
    <row r="4083" ht="14.25" hidden="1" x14ac:dyDescent="0.45"/>
    <row r="4084" ht="14.25" hidden="1" x14ac:dyDescent="0.45"/>
    <row r="4085" ht="14.25" hidden="1" x14ac:dyDescent="0.45"/>
    <row r="4086" ht="14.25" hidden="1" x14ac:dyDescent="0.45"/>
    <row r="4087" ht="14.25" hidden="1" x14ac:dyDescent="0.45"/>
    <row r="4088" ht="14.25" hidden="1" x14ac:dyDescent="0.45"/>
    <row r="4089" ht="14.25" hidden="1" x14ac:dyDescent="0.45"/>
    <row r="4090" ht="14.25" hidden="1" x14ac:dyDescent="0.45"/>
    <row r="4091" ht="14.25" hidden="1" x14ac:dyDescent="0.45"/>
    <row r="4092" ht="14.25" hidden="1" x14ac:dyDescent="0.45"/>
    <row r="4093" ht="14.25" hidden="1" x14ac:dyDescent="0.45"/>
    <row r="4094" ht="14.25" hidden="1" x14ac:dyDescent="0.45"/>
    <row r="4095" ht="14.25" hidden="1" x14ac:dyDescent="0.45"/>
    <row r="4096" ht="14.25" hidden="1" x14ac:dyDescent="0.45"/>
    <row r="4097" ht="14.25" hidden="1" x14ac:dyDescent="0.45"/>
    <row r="4098" ht="14.25" hidden="1" x14ac:dyDescent="0.45"/>
    <row r="4099" ht="14.25" hidden="1" x14ac:dyDescent="0.45"/>
    <row r="4100" ht="14.25" hidden="1" x14ac:dyDescent="0.45"/>
    <row r="4101" ht="14.25" hidden="1" x14ac:dyDescent="0.45"/>
    <row r="4102" ht="14.25" hidden="1" x14ac:dyDescent="0.45"/>
    <row r="4103" ht="14.25" hidden="1" x14ac:dyDescent="0.45"/>
    <row r="4104" ht="14.25" hidden="1" x14ac:dyDescent="0.45"/>
    <row r="4105" ht="14.25" hidden="1" x14ac:dyDescent="0.45"/>
    <row r="4106" ht="14.25" hidden="1" x14ac:dyDescent="0.45"/>
    <row r="4107" ht="14.25" hidden="1" x14ac:dyDescent="0.45"/>
    <row r="4108" ht="14.25" hidden="1" x14ac:dyDescent="0.45"/>
    <row r="4109" ht="14.25" hidden="1" x14ac:dyDescent="0.45"/>
    <row r="4110" ht="14.25" hidden="1" x14ac:dyDescent="0.45"/>
    <row r="4111" ht="14.25" hidden="1" x14ac:dyDescent="0.45"/>
    <row r="4112" ht="14.25" hidden="1" x14ac:dyDescent="0.45"/>
    <row r="4113" ht="14.25" hidden="1" x14ac:dyDescent="0.45"/>
    <row r="4114" ht="14.25" hidden="1" x14ac:dyDescent="0.45"/>
    <row r="4115" ht="14.25" hidden="1" x14ac:dyDescent="0.45"/>
    <row r="4116" ht="14.25" hidden="1" x14ac:dyDescent="0.45"/>
    <row r="4117" ht="14.25" hidden="1" x14ac:dyDescent="0.45"/>
    <row r="4118" ht="14.25" hidden="1" x14ac:dyDescent="0.45"/>
    <row r="4119" ht="14.25" hidden="1" x14ac:dyDescent="0.45"/>
    <row r="4120" ht="14.25" hidden="1" x14ac:dyDescent="0.45"/>
    <row r="4121" ht="14.25" hidden="1" x14ac:dyDescent="0.45"/>
    <row r="4122" ht="14.25" hidden="1" x14ac:dyDescent="0.45"/>
    <row r="4123" ht="14.25" hidden="1" x14ac:dyDescent="0.45"/>
    <row r="4124" ht="14.25" hidden="1" x14ac:dyDescent="0.45"/>
    <row r="4125" ht="14.25" hidden="1" x14ac:dyDescent="0.45"/>
    <row r="4126" ht="14.25" hidden="1" x14ac:dyDescent="0.45"/>
    <row r="4127" ht="14.25" hidden="1" x14ac:dyDescent="0.45"/>
    <row r="4128" ht="14.25" hidden="1" x14ac:dyDescent="0.45"/>
    <row r="4129" ht="14.25" hidden="1" x14ac:dyDescent="0.45"/>
    <row r="4130" ht="14.25" hidden="1" x14ac:dyDescent="0.45"/>
    <row r="4131" ht="14.25" hidden="1" x14ac:dyDescent="0.45"/>
    <row r="4132" ht="14.25" hidden="1" x14ac:dyDescent="0.45"/>
    <row r="4133" ht="14.25" hidden="1" x14ac:dyDescent="0.45"/>
    <row r="4134" ht="14.25" hidden="1" x14ac:dyDescent="0.45"/>
    <row r="4135" ht="14.25" hidden="1" x14ac:dyDescent="0.45"/>
    <row r="4136" ht="14.25" hidden="1" x14ac:dyDescent="0.45"/>
    <row r="4137" ht="14.25" hidden="1" x14ac:dyDescent="0.45"/>
    <row r="4138" ht="14.25" hidden="1" x14ac:dyDescent="0.45"/>
    <row r="4139" ht="14.25" hidden="1" x14ac:dyDescent="0.45"/>
    <row r="4140" ht="14.25" hidden="1" x14ac:dyDescent="0.45"/>
    <row r="4141" ht="14.25" hidden="1" x14ac:dyDescent="0.45"/>
    <row r="4142" ht="14.25" hidden="1" x14ac:dyDescent="0.45"/>
    <row r="4143" ht="14.25" hidden="1" x14ac:dyDescent="0.45"/>
    <row r="4144" ht="14.25" hidden="1" x14ac:dyDescent="0.45"/>
    <row r="4145" ht="14.25" hidden="1" x14ac:dyDescent="0.45"/>
    <row r="4146" ht="14.25" hidden="1" x14ac:dyDescent="0.45"/>
    <row r="4147" ht="14.25" hidden="1" x14ac:dyDescent="0.45"/>
    <row r="4148" ht="14.25" hidden="1" x14ac:dyDescent="0.45"/>
    <row r="4149" ht="14.25" hidden="1" x14ac:dyDescent="0.45"/>
    <row r="4150" ht="14.25" hidden="1" x14ac:dyDescent="0.45"/>
    <row r="4151" ht="14.25" hidden="1" x14ac:dyDescent="0.45"/>
    <row r="4152" ht="14.25" hidden="1" x14ac:dyDescent="0.45"/>
    <row r="4153" ht="14.25" hidden="1" x14ac:dyDescent="0.45"/>
    <row r="4154" ht="14.25" hidden="1" x14ac:dyDescent="0.45"/>
    <row r="4155" ht="14.25" hidden="1" x14ac:dyDescent="0.45"/>
    <row r="4156" ht="14.25" hidden="1" x14ac:dyDescent="0.45"/>
    <row r="4157" ht="14.25" hidden="1" x14ac:dyDescent="0.45"/>
    <row r="4158" ht="14.25" hidden="1" x14ac:dyDescent="0.45"/>
    <row r="4159" ht="14.25" hidden="1" x14ac:dyDescent="0.45"/>
    <row r="4160" ht="14.25" hidden="1" x14ac:dyDescent="0.45"/>
    <row r="4161" ht="14.25" hidden="1" x14ac:dyDescent="0.45"/>
    <row r="4162" ht="14.25" hidden="1" x14ac:dyDescent="0.45"/>
    <row r="4163" ht="14.25" hidden="1" x14ac:dyDescent="0.45"/>
    <row r="4164" ht="14.25" hidden="1" x14ac:dyDescent="0.45"/>
    <row r="4165" ht="14.25" hidden="1" x14ac:dyDescent="0.45"/>
    <row r="4166" ht="14.25" hidden="1" x14ac:dyDescent="0.45"/>
    <row r="4167" ht="14.25" hidden="1" x14ac:dyDescent="0.45"/>
    <row r="4168" ht="14.25" hidden="1" x14ac:dyDescent="0.45"/>
    <row r="4169" ht="14.25" hidden="1" x14ac:dyDescent="0.45"/>
    <row r="4170" ht="14.25" hidden="1" x14ac:dyDescent="0.45"/>
    <row r="4171" ht="14.25" hidden="1" x14ac:dyDescent="0.45"/>
    <row r="4172" ht="14.25" hidden="1" x14ac:dyDescent="0.45"/>
    <row r="4173" ht="14.25" hidden="1" x14ac:dyDescent="0.45"/>
    <row r="4174" ht="14.25" hidden="1" x14ac:dyDescent="0.45"/>
    <row r="4175" ht="14.25" hidden="1" x14ac:dyDescent="0.45"/>
    <row r="4176" ht="14.25" hidden="1" x14ac:dyDescent="0.45"/>
    <row r="4177" ht="14.25" hidden="1" x14ac:dyDescent="0.45"/>
    <row r="4178" ht="14.25" hidden="1" x14ac:dyDescent="0.45"/>
    <row r="4179" ht="14.25" hidden="1" x14ac:dyDescent="0.45"/>
    <row r="4180" ht="14.25" hidden="1" x14ac:dyDescent="0.45"/>
    <row r="4181" ht="14.25" hidden="1" x14ac:dyDescent="0.45"/>
    <row r="4182" ht="14.25" hidden="1" x14ac:dyDescent="0.45"/>
    <row r="4183" ht="14.25" hidden="1" x14ac:dyDescent="0.45"/>
    <row r="4184" ht="14.25" hidden="1" x14ac:dyDescent="0.45"/>
    <row r="4185" ht="14.25" hidden="1" x14ac:dyDescent="0.45"/>
    <row r="4186" ht="14.25" hidden="1" x14ac:dyDescent="0.45"/>
    <row r="4187" ht="14.25" hidden="1" x14ac:dyDescent="0.45"/>
    <row r="4188" ht="14.25" hidden="1" x14ac:dyDescent="0.45"/>
    <row r="4189" ht="14.25" hidden="1" x14ac:dyDescent="0.45"/>
    <row r="4190" ht="14.25" hidden="1" x14ac:dyDescent="0.45"/>
    <row r="4191" ht="14.25" hidden="1" x14ac:dyDescent="0.45"/>
    <row r="4192" ht="14.25" hidden="1" x14ac:dyDescent="0.45"/>
    <row r="4193" ht="14.25" hidden="1" x14ac:dyDescent="0.45"/>
    <row r="4194" ht="14.25" hidden="1" x14ac:dyDescent="0.45"/>
    <row r="4195" ht="14.25" hidden="1" x14ac:dyDescent="0.45"/>
    <row r="4196" ht="14.25" hidden="1" x14ac:dyDescent="0.45"/>
    <row r="4197" ht="14.25" hidden="1" x14ac:dyDescent="0.45"/>
    <row r="4198" ht="14.25" hidden="1" x14ac:dyDescent="0.45"/>
    <row r="4199" ht="14.25" hidden="1" x14ac:dyDescent="0.45"/>
    <row r="4200" ht="14.25" hidden="1" x14ac:dyDescent="0.45"/>
    <row r="4201" ht="14.25" hidden="1" x14ac:dyDescent="0.45"/>
    <row r="4202" ht="14.25" hidden="1" x14ac:dyDescent="0.45"/>
    <row r="4203" ht="14.25" hidden="1" x14ac:dyDescent="0.45"/>
    <row r="4204" ht="14.25" hidden="1" x14ac:dyDescent="0.45"/>
    <row r="4205" ht="14.25" hidden="1" x14ac:dyDescent="0.45"/>
    <row r="4206" ht="14.25" hidden="1" x14ac:dyDescent="0.45"/>
    <row r="4207" ht="14.25" hidden="1" x14ac:dyDescent="0.45"/>
    <row r="4208" ht="14.25" hidden="1" x14ac:dyDescent="0.45"/>
    <row r="4209" ht="14.25" hidden="1" x14ac:dyDescent="0.45"/>
    <row r="4210" ht="14.25" hidden="1" x14ac:dyDescent="0.45"/>
    <row r="4211" ht="14.25" hidden="1" x14ac:dyDescent="0.45"/>
    <row r="4212" ht="14.25" hidden="1" x14ac:dyDescent="0.45"/>
    <row r="4213" ht="14.25" hidden="1" x14ac:dyDescent="0.45"/>
    <row r="4214" ht="14.25" hidden="1" x14ac:dyDescent="0.45"/>
    <row r="4215" ht="14.25" hidden="1" x14ac:dyDescent="0.45"/>
    <row r="4216" ht="14.25" hidden="1" x14ac:dyDescent="0.45"/>
    <row r="4217" ht="14.25" hidden="1" x14ac:dyDescent="0.45"/>
    <row r="4218" ht="14.25" hidden="1" x14ac:dyDescent="0.45"/>
    <row r="4219" ht="14.25" hidden="1" x14ac:dyDescent="0.45"/>
    <row r="4220" ht="14.25" hidden="1" x14ac:dyDescent="0.45"/>
    <row r="4221" ht="14.25" hidden="1" x14ac:dyDescent="0.45"/>
    <row r="4222" ht="14.25" hidden="1" x14ac:dyDescent="0.45"/>
    <row r="4223" ht="14.25" hidden="1" x14ac:dyDescent="0.45"/>
    <row r="4224" ht="14.25" hidden="1" x14ac:dyDescent="0.45"/>
    <row r="4225" ht="14.25" hidden="1" x14ac:dyDescent="0.45"/>
    <row r="4226" ht="14.25" hidden="1" x14ac:dyDescent="0.45"/>
    <row r="4227" ht="14.25" hidden="1" x14ac:dyDescent="0.45"/>
    <row r="4228" ht="14.25" hidden="1" x14ac:dyDescent="0.45"/>
    <row r="4229" ht="14.25" hidden="1" x14ac:dyDescent="0.45"/>
    <row r="4230" ht="14.25" hidden="1" x14ac:dyDescent="0.45"/>
    <row r="4231" ht="14.25" hidden="1" x14ac:dyDescent="0.45"/>
    <row r="4232" ht="14.25" hidden="1" x14ac:dyDescent="0.45"/>
    <row r="4233" ht="14.25" hidden="1" x14ac:dyDescent="0.45"/>
    <row r="4234" ht="14.25" hidden="1" x14ac:dyDescent="0.45"/>
    <row r="4235" ht="14.25" hidden="1" x14ac:dyDescent="0.45"/>
    <row r="4236" ht="14.25" hidden="1" x14ac:dyDescent="0.45"/>
    <row r="4237" ht="14.25" hidden="1" x14ac:dyDescent="0.45"/>
    <row r="4238" ht="14.25" hidden="1" x14ac:dyDescent="0.45"/>
    <row r="4239" ht="14.25" hidden="1" x14ac:dyDescent="0.45"/>
    <row r="4240" ht="14.25" hidden="1" x14ac:dyDescent="0.45"/>
    <row r="4241" ht="14.25" hidden="1" x14ac:dyDescent="0.45"/>
    <row r="4242" ht="14.25" hidden="1" x14ac:dyDescent="0.45"/>
    <row r="4243" ht="14.25" hidden="1" x14ac:dyDescent="0.45"/>
    <row r="4244" ht="14.25" hidden="1" x14ac:dyDescent="0.45"/>
    <row r="4245" ht="14.25" hidden="1" x14ac:dyDescent="0.45"/>
    <row r="4246" ht="14.25" hidden="1" x14ac:dyDescent="0.45"/>
    <row r="4247" ht="14.25" hidden="1" x14ac:dyDescent="0.45"/>
    <row r="4248" ht="14.25" hidden="1" x14ac:dyDescent="0.45"/>
    <row r="4249" ht="14.25" hidden="1" x14ac:dyDescent="0.45"/>
    <row r="4250" ht="14.25" hidden="1" x14ac:dyDescent="0.45"/>
    <row r="4251" ht="14.25" hidden="1" x14ac:dyDescent="0.45"/>
    <row r="4252" ht="14.25" hidden="1" x14ac:dyDescent="0.45"/>
    <row r="4253" ht="14.25" hidden="1" x14ac:dyDescent="0.45"/>
    <row r="4254" ht="14.25" hidden="1" x14ac:dyDescent="0.45"/>
    <row r="4255" ht="14.25" hidden="1" x14ac:dyDescent="0.45"/>
    <row r="4256" ht="14.25" hidden="1" x14ac:dyDescent="0.45"/>
    <row r="4257" ht="14.25" hidden="1" x14ac:dyDescent="0.45"/>
    <row r="4258" ht="14.25" hidden="1" x14ac:dyDescent="0.45"/>
    <row r="4259" ht="14.25" hidden="1" x14ac:dyDescent="0.45"/>
    <row r="4260" ht="14.25" hidden="1" x14ac:dyDescent="0.45"/>
    <row r="4261" ht="14.25" hidden="1" x14ac:dyDescent="0.45"/>
    <row r="4262" ht="14.25" hidden="1" x14ac:dyDescent="0.45"/>
    <row r="4263" ht="14.25" hidden="1" x14ac:dyDescent="0.45"/>
    <row r="4264" ht="14.25" hidden="1" x14ac:dyDescent="0.45"/>
    <row r="4265" ht="14.25" hidden="1" x14ac:dyDescent="0.45"/>
    <row r="4266" ht="14.25" hidden="1" x14ac:dyDescent="0.45"/>
    <row r="4267" ht="14.25" hidden="1" x14ac:dyDescent="0.45"/>
    <row r="4268" ht="14.25" hidden="1" x14ac:dyDescent="0.45"/>
    <row r="4269" ht="14.25" hidden="1" x14ac:dyDescent="0.45"/>
    <row r="4270" ht="14.25" hidden="1" x14ac:dyDescent="0.45"/>
    <row r="4271" ht="14.25" hidden="1" x14ac:dyDescent="0.45"/>
    <row r="4272" ht="14.25" hidden="1" x14ac:dyDescent="0.45"/>
    <row r="4273" ht="14.25" hidden="1" x14ac:dyDescent="0.45"/>
    <row r="4274" ht="14.25" hidden="1" x14ac:dyDescent="0.45"/>
    <row r="4275" ht="14.25" hidden="1" x14ac:dyDescent="0.45"/>
    <row r="4276" ht="14.25" hidden="1" x14ac:dyDescent="0.45"/>
    <row r="4277" ht="14.25" hidden="1" x14ac:dyDescent="0.45"/>
    <row r="4278" ht="14.25" hidden="1" x14ac:dyDescent="0.45"/>
    <row r="4279" ht="14.25" hidden="1" x14ac:dyDescent="0.45"/>
    <row r="4280" ht="14.25" hidden="1" x14ac:dyDescent="0.45"/>
    <row r="4281" ht="14.25" hidden="1" x14ac:dyDescent="0.45"/>
    <row r="4282" ht="14.25" hidden="1" x14ac:dyDescent="0.45"/>
    <row r="4283" ht="14.25" hidden="1" x14ac:dyDescent="0.45"/>
    <row r="4284" ht="14.25" hidden="1" x14ac:dyDescent="0.45"/>
    <row r="4285" ht="14.25" hidden="1" x14ac:dyDescent="0.45"/>
    <row r="4286" ht="14.25" hidden="1" x14ac:dyDescent="0.45"/>
    <row r="4287" ht="14.25" hidden="1" x14ac:dyDescent="0.45"/>
    <row r="4288" ht="14.25" hidden="1" x14ac:dyDescent="0.45"/>
    <row r="4289" ht="14.25" hidden="1" x14ac:dyDescent="0.45"/>
    <row r="4290" ht="14.25" hidden="1" x14ac:dyDescent="0.45"/>
    <row r="4291" ht="14.25" hidden="1" x14ac:dyDescent="0.45"/>
    <row r="4292" ht="14.25" hidden="1" x14ac:dyDescent="0.45"/>
    <row r="4293" ht="14.25" hidden="1" x14ac:dyDescent="0.45"/>
    <row r="4294" ht="14.25" hidden="1" x14ac:dyDescent="0.45"/>
    <row r="4295" ht="14.25" hidden="1" x14ac:dyDescent="0.45"/>
    <row r="4296" ht="14.25" hidden="1" x14ac:dyDescent="0.45"/>
    <row r="4297" ht="14.25" hidden="1" x14ac:dyDescent="0.45"/>
    <row r="4298" ht="14.25" hidden="1" x14ac:dyDescent="0.45"/>
    <row r="4299" ht="14.25" hidden="1" x14ac:dyDescent="0.45"/>
    <row r="4300" ht="14.25" hidden="1" x14ac:dyDescent="0.45"/>
    <row r="4301" ht="14.25" hidden="1" x14ac:dyDescent="0.45"/>
    <row r="4302" ht="14.25" hidden="1" x14ac:dyDescent="0.45"/>
    <row r="4303" ht="14.25" hidden="1" x14ac:dyDescent="0.45"/>
    <row r="4304" ht="14.25" hidden="1" x14ac:dyDescent="0.45"/>
    <row r="4305" ht="14.25" hidden="1" x14ac:dyDescent="0.45"/>
    <row r="4306" ht="14.25" hidden="1" x14ac:dyDescent="0.45"/>
    <row r="4307" ht="14.25" hidden="1" x14ac:dyDescent="0.45"/>
    <row r="4308" ht="14.25" hidden="1" x14ac:dyDescent="0.45"/>
    <row r="4309" ht="14.25" hidden="1" x14ac:dyDescent="0.45"/>
    <row r="4310" ht="14.25" hidden="1" x14ac:dyDescent="0.45"/>
    <row r="4311" ht="14.25" hidden="1" x14ac:dyDescent="0.45"/>
    <row r="4312" ht="14.25" hidden="1" x14ac:dyDescent="0.45"/>
    <row r="4313" ht="14.25" hidden="1" x14ac:dyDescent="0.45"/>
    <row r="4314" ht="14.25" hidden="1" x14ac:dyDescent="0.45"/>
    <row r="4315" ht="14.25" hidden="1" x14ac:dyDescent="0.45"/>
    <row r="4316" ht="14.25" hidden="1" x14ac:dyDescent="0.45"/>
    <row r="4317" ht="14.25" hidden="1" x14ac:dyDescent="0.45"/>
    <row r="4318" ht="14.25" hidden="1" x14ac:dyDescent="0.45"/>
    <row r="4319" ht="14.25" hidden="1" x14ac:dyDescent="0.45"/>
    <row r="4320" ht="14.25" hidden="1" x14ac:dyDescent="0.45"/>
    <row r="4321" ht="14.25" hidden="1" x14ac:dyDescent="0.45"/>
    <row r="4322" ht="14.25" hidden="1" x14ac:dyDescent="0.45"/>
    <row r="4323" ht="14.25" hidden="1" x14ac:dyDescent="0.45"/>
    <row r="4324" ht="14.25" hidden="1" x14ac:dyDescent="0.45"/>
    <row r="4325" ht="14.25" hidden="1" x14ac:dyDescent="0.45"/>
    <row r="4326" ht="14.25" hidden="1" x14ac:dyDescent="0.45"/>
    <row r="4327" ht="14.25" hidden="1" x14ac:dyDescent="0.45"/>
    <row r="4328" ht="14.25" hidden="1" x14ac:dyDescent="0.45"/>
    <row r="4329" ht="14.25" hidden="1" x14ac:dyDescent="0.45"/>
    <row r="4330" ht="14.25" hidden="1" x14ac:dyDescent="0.45"/>
    <row r="4331" ht="14.25" hidden="1" x14ac:dyDescent="0.45"/>
    <row r="4332" ht="14.25" hidden="1" x14ac:dyDescent="0.45"/>
    <row r="4333" ht="14.25" hidden="1" x14ac:dyDescent="0.45"/>
    <row r="4334" ht="14.25" hidden="1" x14ac:dyDescent="0.45"/>
    <row r="4335" ht="14.25" hidden="1" x14ac:dyDescent="0.45"/>
    <row r="4336" ht="14.25" hidden="1" x14ac:dyDescent="0.45"/>
    <row r="4337" ht="14.25" hidden="1" x14ac:dyDescent="0.45"/>
    <row r="4338" ht="14.25" hidden="1" x14ac:dyDescent="0.45"/>
    <row r="4339" ht="14.25" hidden="1" x14ac:dyDescent="0.45"/>
    <row r="4340" ht="14.25" hidden="1" x14ac:dyDescent="0.45"/>
    <row r="4341" ht="14.25" hidden="1" x14ac:dyDescent="0.45"/>
    <row r="4342" ht="14.25" hidden="1" x14ac:dyDescent="0.45"/>
    <row r="4343" ht="14.25" hidden="1" x14ac:dyDescent="0.45"/>
    <row r="4344" ht="14.25" hidden="1" x14ac:dyDescent="0.45"/>
    <row r="4345" ht="14.25" hidden="1" x14ac:dyDescent="0.45"/>
    <row r="4346" ht="14.25" hidden="1" x14ac:dyDescent="0.45"/>
    <row r="4347" ht="14.25" hidden="1" x14ac:dyDescent="0.45"/>
    <row r="4348" ht="14.25" hidden="1" x14ac:dyDescent="0.45"/>
    <row r="4349" ht="14.25" hidden="1" x14ac:dyDescent="0.45"/>
    <row r="4350" ht="14.25" hidden="1" x14ac:dyDescent="0.45"/>
    <row r="4351" ht="14.25" hidden="1" x14ac:dyDescent="0.45"/>
    <row r="4352" ht="14.25" hidden="1" x14ac:dyDescent="0.45"/>
    <row r="4353" ht="14.25" hidden="1" x14ac:dyDescent="0.45"/>
    <row r="4354" ht="14.25" hidden="1" x14ac:dyDescent="0.45"/>
    <row r="4355" ht="14.25" hidden="1" x14ac:dyDescent="0.45"/>
    <row r="4356" ht="14.25" hidden="1" x14ac:dyDescent="0.45"/>
    <row r="4357" ht="14.25" hidden="1" x14ac:dyDescent="0.45"/>
    <row r="4358" ht="14.25" hidden="1" x14ac:dyDescent="0.45"/>
    <row r="4359" ht="14.25" hidden="1" x14ac:dyDescent="0.45"/>
    <row r="4360" ht="14.25" hidden="1" x14ac:dyDescent="0.45"/>
    <row r="4361" ht="14.25" hidden="1" x14ac:dyDescent="0.45"/>
    <row r="4362" ht="14.25" hidden="1" x14ac:dyDescent="0.45"/>
    <row r="4363" ht="14.25" hidden="1" x14ac:dyDescent="0.45"/>
    <row r="4364" ht="14.25" hidden="1" x14ac:dyDescent="0.45"/>
    <row r="4365" ht="14.25" hidden="1" x14ac:dyDescent="0.45"/>
    <row r="4366" ht="14.25" hidden="1" x14ac:dyDescent="0.45"/>
    <row r="4367" ht="14.25" hidden="1" x14ac:dyDescent="0.45"/>
    <row r="4368" ht="14.25" hidden="1" x14ac:dyDescent="0.45"/>
    <row r="4369" ht="14.25" hidden="1" x14ac:dyDescent="0.45"/>
    <row r="4370" ht="14.25" hidden="1" x14ac:dyDescent="0.45"/>
    <row r="4371" ht="14.25" hidden="1" x14ac:dyDescent="0.45"/>
    <row r="4372" ht="14.25" hidden="1" x14ac:dyDescent="0.45"/>
    <row r="4373" ht="14.25" hidden="1" x14ac:dyDescent="0.45"/>
    <row r="4374" ht="14.25" hidden="1" x14ac:dyDescent="0.45"/>
    <row r="4375" ht="14.25" hidden="1" x14ac:dyDescent="0.45"/>
    <row r="4376" ht="14.25" hidden="1" x14ac:dyDescent="0.45"/>
    <row r="4377" ht="14.25" hidden="1" x14ac:dyDescent="0.45"/>
    <row r="4378" ht="14.25" hidden="1" x14ac:dyDescent="0.45"/>
    <row r="4379" ht="14.25" hidden="1" x14ac:dyDescent="0.45"/>
    <row r="4380" ht="14.25" hidden="1" x14ac:dyDescent="0.45"/>
    <row r="4381" ht="14.25" hidden="1" x14ac:dyDescent="0.45"/>
    <row r="4382" ht="14.25" hidden="1" x14ac:dyDescent="0.45"/>
    <row r="4383" ht="14.25" hidden="1" x14ac:dyDescent="0.45"/>
    <row r="4384" ht="14.25" hidden="1" x14ac:dyDescent="0.45"/>
    <row r="4385" ht="14.25" hidden="1" x14ac:dyDescent="0.45"/>
    <row r="4386" ht="14.25" hidden="1" x14ac:dyDescent="0.45"/>
    <row r="4387" ht="14.25" hidden="1" x14ac:dyDescent="0.45"/>
    <row r="4388" ht="14.25" hidden="1" x14ac:dyDescent="0.45"/>
    <row r="4389" ht="14.25" hidden="1" x14ac:dyDescent="0.45"/>
    <row r="4390" ht="14.25" hidden="1" x14ac:dyDescent="0.45"/>
    <row r="4391" ht="14.25" hidden="1" x14ac:dyDescent="0.45"/>
    <row r="4392" ht="14.25" hidden="1" x14ac:dyDescent="0.45"/>
    <row r="4393" ht="14.25" hidden="1" x14ac:dyDescent="0.45"/>
    <row r="4394" ht="14.25" hidden="1" x14ac:dyDescent="0.45"/>
    <row r="4395" ht="14.25" hidden="1" x14ac:dyDescent="0.45"/>
    <row r="4396" ht="14.25" hidden="1" x14ac:dyDescent="0.45"/>
    <row r="4397" ht="14.25" hidden="1" x14ac:dyDescent="0.45"/>
    <row r="4398" ht="14.25" hidden="1" x14ac:dyDescent="0.45"/>
    <row r="4399" ht="14.25" hidden="1" x14ac:dyDescent="0.45"/>
    <row r="4400" ht="14.25" hidden="1" x14ac:dyDescent="0.45"/>
    <row r="4401" ht="14.25" hidden="1" x14ac:dyDescent="0.45"/>
    <row r="4402" ht="14.25" hidden="1" x14ac:dyDescent="0.45"/>
    <row r="4403" ht="14.25" hidden="1" x14ac:dyDescent="0.45"/>
    <row r="4404" ht="14.25" hidden="1" x14ac:dyDescent="0.45"/>
    <row r="4405" ht="14.25" hidden="1" x14ac:dyDescent="0.45"/>
    <row r="4406" ht="14.25" hidden="1" x14ac:dyDescent="0.45"/>
    <row r="4407" ht="14.25" hidden="1" x14ac:dyDescent="0.45"/>
    <row r="4408" ht="14.25" hidden="1" x14ac:dyDescent="0.45"/>
    <row r="4409" ht="14.25" hidden="1" x14ac:dyDescent="0.45"/>
    <row r="4410" ht="14.25" hidden="1" x14ac:dyDescent="0.45"/>
    <row r="4411" ht="14.25" hidden="1" x14ac:dyDescent="0.45"/>
    <row r="4412" ht="14.25" hidden="1" x14ac:dyDescent="0.45"/>
    <row r="4413" ht="14.25" hidden="1" x14ac:dyDescent="0.45"/>
    <row r="4414" ht="14.25" hidden="1" x14ac:dyDescent="0.45"/>
    <row r="4415" ht="14.25" hidden="1" x14ac:dyDescent="0.45"/>
    <row r="4416" ht="14.25" hidden="1" x14ac:dyDescent="0.45"/>
    <row r="4417" ht="14.25" hidden="1" x14ac:dyDescent="0.45"/>
    <row r="4418" ht="14.25" hidden="1" x14ac:dyDescent="0.45"/>
    <row r="4419" ht="14.25" hidden="1" x14ac:dyDescent="0.45"/>
    <row r="4420" ht="14.25" hidden="1" x14ac:dyDescent="0.45"/>
    <row r="4421" ht="14.25" hidden="1" x14ac:dyDescent="0.45"/>
    <row r="4422" ht="14.25" hidden="1" x14ac:dyDescent="0.45"/>
    <row r="4423" ht="14.25" hidden="1" x14ac:dyDescent="0.45"/>
    <row r="4424" ht="14.25" hidden="1" x14ac:dyDescent="0.45"/>
    <row r="4425" ht="14.25" hidden="1" x14ac:dyDescent="0.45"/>
    <row r="4426" ht="14.25" hidden="1" x14ac:dyDescent="0.45"/>
    <row r="4427" ht="14.25" hidden="1" x14ac:dyDescent="0.45"/>
    <row r="4428" ht="14.25" hidden="1" x14ac:dyDescent="0.45"/>
    <row r="4429" ht="14.25" hidden="1" x14ac:dyDescent="0.45"/>
    <row r="4430" ht="14.25" hidden="1" x14ac:dyDescent="0.45"/>
    <row r="4431" ht="14.25" hidden="1" x14ac:dyDescent="0.45"/>
    <row r="4432" ht="14.25" hidden="1" x14ac:dyDescent="0.45"/>
    <row r="4433" ht="14.25" hidden="1" x14ac:dyDescent="0.45"/>
    <row r="4434" ht="14.25" hidden="1" x14ac:dyDescent="0.45"/>
    <row r="4435" ht="14.25" hidden="1" x14ac:dyDescent="0.45"/>
    <row r="4436" ht="14.25" hidden="1" x14ac:dyDescent="0.45"/>
    <row r="4437" ht="14.25" hidden="1" x14ac:dyDescent="0.45"/>
    <row r="4438" ht="14.25" hidden="1" x14ac:dyDescent="0.45"/>
    <row r="4439" ht="14.25" hidden="1" x14ac:dyDescent="0.45"/>
    <row r="4440" ht="14.25" hidden="1" x14ac:dyDescent="0.45"/>
    <row r="4441" ht="14.25" hidden="1" x14ac:dyDescent="0.45"/>
    <row r="4442" ht="14.25" hidden="1" x14ac:dyDescent="0.45"/>
    <row r="4443" ht="14.25" hidden="1" x14ac:dyDescent="0.45"/>
    <row r="4444" ht="14.25" hidden="1" x14ac:dyDescent="0.45"/>
    <row r="4445" ht="14.25" hidden="1" x14ac:dyDescent="0.45"/>
    <row r="4446" ht="14.25" hidden="1" x14ac:dyDescent="0.45"/>
    <row r="4447" ht="14.25" hidden="1" x14ac:dyDescent="0.45"/>
    <row r="4448" ht="14.25" hidden="1" x14ac:dyDescent="0.45"/>
    <row r="4449" ht="14.25" hidden="1" x14ac:dyDescent="0.45"/>
    <row r="4450" ht="14.25" hidden="1" x14ac:dyDescent="0.45"/>
    <row r="4451" ht="14.25" hidden="1" x14ac:dyDescent="0.45"/>
    <row r="4452" ht="14.25" hidden="1" x14ac:dyDescent="0.45"/>
    <row r="4453" ht="14.25" hidden="1" x14ac:dyDescent="0.45"/>
    <row r="4454" ht="14.25" hidden="1" x14ac:dyDescent="0.45"/>
    <row r="4455" ht="14.25" hidden="1" x14ac:dyDescent="0.45"/>
    <row r="4456" ht="14.25" hidden="1" x14ac:dyDescent="0.45"/>
    <row r="4457" ht="14.25" hidden="1" x14ac:dyDescent="0.45"/>
    <row r="4458" ht="14.25" hidden="1" x14ac:dyDescent="0.45"/>
    <row r="4459" ht="14.25" hidden="1" x14ac:dyDescent="0.45"/>
    <row r="4460" ht="14.25" hidden="1" x14ac:dyDescent="0.45"/>
    <row r="4461" ht="14.25" hidden="1" x14ac:dyDescent="0.45"/>
    <row r="4462" ht="14.25" hidden="1" x14ac:dyDescent="0.45"/>
    <row r="4463" ht="14.25" hidden="1" x14ac:dyDescent="0.45"/>
    <row r="4464" ht="14.25" hidden="1" x14ac:dyDescent="0.45"/>
    <row r="4465" ht="14.25" hidden="1" x14ac:dyDescent="0.45"/>
    <row r="4466" ht="14.25" hidden="1" x14ac:dyDescent="0.45"/>
    <row r="4467" ht="14.25" hidden="1" x14ac:dyDescent="0.45"/>
    <row r="4468" ht="14.25" hidden="1" x14ac:dyDescent="0.45"/>
    <row r="4469" ht="14.25" hidden="1" x14ac:dyDescent="0.45"/>
    <row r="4470" ht="14.25" hidden="1" x14ac:dyDescent="0.45"/>
    <row r="4471" ht="14.25" hidden="1" x14ac:dyDescent="0.45"/>
    <row r="4472" ht="14.25" hidden="1" x14ac:dyDescent="0.45"/>
    <row r="4473" ht="14.25" hidden="1" x14ac:dyDescent="0.45"/>
    <row r="4474" ht="14.25" hidden="1" x14ac:dyDescent="0.45"/>
    <row r="4475" ht="14.25" hidden="1" x14ac:dyDescent="0.45"/>
    <row r="4476" ht="14.25" hidden="1" x14ac:dyDescent="0.45"/>
    <row r="4477" ht="14.25" hidden="1" x14ac:dyDescent="0.45"/>
    <row r="4478" ht="14.25" hidden="1" x14ac:dyDescent="0.45"/>
    <row r="4479" ht="14.25" hidden="1" x14ac:dyDescent="0.45"/>
    <row r="4480" ht="14.25" hidden="1" x14ac:dyDescent="0.45"/>
    <row r="4481" ht="14.25" hidden="1" x14ac:dyDescent="0.45"/>
    <row r="4482" ht="14.25" hidden="1" x14ac:dyDescent="0.45"/>
    <row r="4483" ht="14.25" hidden="1" x14ac:dyDescent="0.45"/>
    <row r="4484" ht="14.25" hidden="1" x14ac:dyDescent="0.45"/>
    <row r="4485" ht="14.25" hidden="1" x14ac:dyDescent="0.45"/>
    <row r="4486" ht="14.25" hidden="1" x14ac:dyDescent="0.45"/>
    <row r="4487" ht="14.25" hidden="1" x14ac:dyDescent="0.45"/>
    <row r="4488" ht="14.25" hidden="1" x14ac:dyDescent="0.45"/>
    <row r="4489" ht="14.25" hidden="1" x14ac:dyDescent="0.45"/>
    <row r="4490" ht="14.25" hidden="1" x14ac:dyDescent="0.45"/>
    <row r="4491" ht="14.25" hidden="1" x14ac:dyDescent="0.45"/>
    <row r="4492" ht="14.25" hidden="1" x14ac:dyDescent="0.45"/>
    <row r="4493" ht="14.25" hidden="1" x14ac:dyDescent="0.45"/>
    <row r="4494" ht="14.25" hidden="1" x14ac:dyDescent="0.45"/>
    <row r="4495" ht="14.25" hidden="1" x14ac:dyDescent="0.45"/>
    <row r="4496" ht="14.25" hidden="1" x14ac:dyDescent="0.45"/>
    <row r="4497" ht="14.25" hidden="1" x14ac:dyDescent="0.45"/>
    <row r="4498" ht="14.25" hidden="1" x14ac:dyDescent="0.45"/>
    <row r="4499" ht="14.25" hidden="1" x14ac:dyDescent="0.45"/>
    <row r="4500" ht="14.25" hidden="1" x14ac:dyDescent="0.45"/>
    <row r="4501" ht="14.25" hidden="1" x14ac:dyDescent="0.45"/>
    <row r="4502" ht="14.25" hidden="1" x14ac:dyDescent="0.45"/>
    <row r="4503" ht="14.25" hidden="1" x14ac:dyDescent="0.45"/>
    <row r="4504" ht="14.25" hidden="1" x14ac:dyDescent="0.45"/>
    <row r="4505" ht="14.25" hidden="1" x14ac:dyDescent="0.45"/>
    <row r="4506" ht="14.25" hidden="1" x14ac:dyDescent="0.45"/>
    <row r="4507" ht="14.25" hidden="1" x14ac:dyDescent="0.45"/>
    <row r="4508" ht="14.25" hidden="1" x14ac:dyDescent="0.45"/>
    <row r="4509" ht="14.25" hidden="1" x14ac:dyDescent="0.45"/>
    <row r="4510" ht="14.25" hidden="1" x14ac:dyDescent="0.45"/>
    <row r="4511" ht="14.25" hidden="1" x14ac:dyDescent="0.45"/>
    <row r="4512" ht="14.25" hidden="1" x14ac:dyDescent="0.45"/>
    <row r="4513" ht="14.25" hidden="1" x14ac:dyDescent="0.45"/>
    <row r="4514" ht="14.25" hidden="1" x14ac:dyDescent="0.45"/>
    <row r="4515" ht="14.25" hidden="1" x14ac:dyDescent="0.45"/>
    <row r="4516" ht="14.25" hidden="1" x14ac:dyDescent="0.45"/>
    <row r="4517" ht="14.25" hidden="1" x14ac:dyDescent="0.45"/>
    <row r="4518" ht="14.25" hidden="1" x14ac:dyDescent="0.45"/>
    <row r="4519" ht="14.25" hidden="1" x14ac:dyDescent="0.45"/>
    <row r="4520" ht="14.25" hidden="1" x14ac:dyDescent="0.45"/>
    <row r="4521" ht="14.25" hidden="1" x14ac:dyDescent="0.45"/>
    <row r="4522" ht="14.25" hidden="1" x14ac:dyDescent="0.45"/>
    <row r="4523" ht="14.25" hidden="1" x14ac:dyDescent="0.45"/>
    <row r="4524" ht="14.25" hidden="1" x14ac:dyDescent="0.45"/>
    <row r="4525" ht="14.25" hidden="1" x14ac:dyDescent="0.45"/>
    <row r="4526" ht="14.25" hidden="1" x14ac:dyDescent="0.45"/>
    <row r="4527" ht="14.25" hidden="1" x14ac:dyDescent="0.45"/>
    <row r="4528" ht="14.25" hidden="1" x14ac:dyDescent="0.45"/>
    <row r="4529" ht="14.25" hidden="1" x14ac:dyDescent="0.45"/>
    <row r="4530" ht="14.25" hidden="1" x14ac:dyDescent="0.45"/>
    <row r="4531" ht="14.25" hidden="1" x14ac:dyDescent="0.45"/>
    <row r="4532" ht="14.25" hidden="1" x14ac:dyDescent="0.45"/>
    <row r="4533" ht="14.25" hidden="1" x14ac:dyDescent="0.45"/>
    <row r="4534" ht="14.25" hidden="1" x14ac:dyDescent="0.45"/>
    <row r="4535" ht="14.25" hidden="1" x14ac:dyDescent="0.45"/>
    <row r="4536" ht="14.25" hidden="1" x14ac:dyDescent="0.45"/>
    <row r="4537" ht="14.25" hidden="1" x14ac:dyDescent="0.45"/>
    <row r="4538" ht="14.25" hidden="1" x14ac:dyDescent="0.45"/>
    <row r="4539" ht="14.25" hidden="1" x14ac:dyDescent="0.45"/>
    <row r="4540" ht="14.25" hidden="1" x14ac:dyDescent="0.45"/>
    <row r="4541" ht="14.25" hidden="1" x14ac:dyDescent="0.45"/>
    <row r="4542" ht="14.25" hidden="1" x14ac:dyDescent="0.45"/>
    <row r="4543" ht="14.25" hidden="1" x14ac:dyDescent="0.45"/>
    <row r="4544" ht="14.25" hidden="1" x14ac:dyDescent="0.45"/>
    <row r="4545" ht="14.25" hidden="1" x14ac:dyDescent="0.45"/>
    <row r="4546" ht="14.25" hidden="1" x14ac:dyDescent="0.45"/>
    <row r="4547" ht="14.25" hidden="1" x14ac:dyDescent="0.45"/>
    <row r="4548" ht="14.25" hidden="1" x14ac:dyDescent="0.45"/>
    <row r="4549" ht="14.25" hidden="1" x14ac:dyDescent="0.45"/>
    <row r="4550" ht="14.25" hidden="1" x14ac:dyDescent="0.45"/>
    <row r="4551" ht="14.25" hidden="1" x14ac:dyDescent="0.45"/>
    <row r="4552" ht="14.25" hidden="1" x14ac:dyDescent="0.45"/>
    <row r="4553" ht="14.25" hidden="1" x14ac:dyDescent="0.45"/>
    <row r="4554" ht="14.25" hidden="1" x14ac:dyDescent="0.45"/>
    <row r="4555" ht="14.25" hidden="1" x14ac:dyDescent="0.45"/>
    <row r="4556" ht="14.25" hidden="1" x14ac:dyDescent="0.45"/>
    <row r="4557" ht="14.25" hidden="1" x14ac:dyDescent="0.45"/>
    <row r="4558" ht="14.25" hidden="1" x14ac:dyDescent="0.45"/>
    <row r="4559" ht="14.25" hidden="1" x14ac:dyDescent="0.45"/>
    <row r="4560" ht="14.25" hidden="1" x14ac:dyDescent="0.45"/>
    <row r="4561" ht="14.25" hidden="1" x14ac:dyDescent="0.45"/>
    <row r="4562" ht="14.25" hidden="1" x14ac:dyDescent="0.45"/>
    <row r="4563" ht="14.25" hidden="1" x14ac:dyDescent="0.45"/>
    <row r="4564" ht="14.25" hidden="1" x14ac:dyDescent="0.45"/>
    <row r="4565" ht="14.25" hidden="1" x14ac:dyDescent="0.45"/>
    <row r="4566" ht="14.25" hidden="1" x14ac:dyDescent="0.45"/>
    <row r="4567" ht="14.25" hidden="1" x14ac:dyDescent="0.45"/>
    <row r="4568" ht="14.25" hidden="1" x14ac:dyDescent="0.45"/>
    <row r="4569" ht="14.25" hidden="1" x14ac:dyDescent="0.45"/>
    <row r="4570" ht="14.25" hidden="1" x14ac:dyDescent="0.45"/>
    <row r="4571" ht="14.25" hidden="1" x14ac:dyDescent="0.45"/>
    <row r="4572" ht="14.25" hidden="1" x14ac:dyDescent="0.45"/>
    <row r="4573" ht="14.25" hidden="1" x14ac:dyDescent="0.45"/>
    <row r="4574" ht="14.25" hidden="1" x14ac:dyDescent="0.45"/>
    <row r="4575" ht="14.25" hidden="1" x14ac:dyDescent="0.45"/>
    <row r="4576" ht="14.25" hidden="1" x14ac:dyDescent="0.45"/>
    <row r="4577" ht="14.25" hidden="1" x14ac:dyDescent="0.45"/>
    <row r="4578" ht="14.25" hidden="1" x14ac:dyDescent="0.45"/>
    <row r="4579" ht="14.25" hidden="1" x14ac:dyDescent="0.45"/>
    <row r="4580" ht="14.25" hidden="1" x14ac:dyDescent="0.45"/>
    <row r="4581" ht="14.25" hidden="1" x14ac:dyDescent="0.45"/>
    <row r="4582" ht="14.25" hidden="1" x14ac:dyDescent="0.45"/>
    <row r="4583" ht="14.25" hidden="1" x14ac:dyDescent="0.45"/>
    <row r="4584" ht="14.25" hidden="1" x14ac:dyDescent="0.45"/>
    <row r="4585" ht="14.25" hidden="1" x14ac:dyDescent="0.45"/>
    <row r="4586" ht="14.25" hidden="1" x14ac:dyDescent="0.45"/>
    <row r="4587" ht="14.25" hidden="1" x14ac:dyDescent="0.45"/>
    <row r="4588" ht="14.25" hidden="1" x14ac:dyDescent="0.45"/>
    <row r="4589" ht="14.25" hidden="1" x14ac:dyDescent="0.45"/>
    <row r="4590" ht="14.25" hidden="1" x14ac:dyDescent="0.45"/>
    <row r="4591" ht="14.25" hidden="1" x14ac:dyDescent="0.45"/>
    <row r="4592" ht="14.25" hidden="1" x14ac:dyDescent="0.45"/>
    <row r="4593" ht="14.25" hidden="1" x14ac:dyDescent="0.45"/>
    <row r="4594" ht="14.25" hidden="1" x14ac:dyDescent="0.45"/>
    <row r="4595" ht="14.25" hidden="1" x14ac:dyDescent="0.45"/>
    <row r="4596" ht="14.25" hidden="1" x14ac:dyDescent="0.45"/>
    <row r="4597" ht="14.25" hidden="1" x14ac:dyDescent="0.45"/>
    <row r="4598" ht="14.25" hidden="1" x14ac:dyDescent="0.45"/>
    <row r="4599" ht="14.25" hidden="1" x14ac:dyDescent="0.45"/>
    <row r="4600" ht="14.25" hidden="1" x14ac:dyDescent="0.45"/>
    <row r="4601" ht="14.25" hidden="1" x14ac:dyDescent="0.45"/>
    <row r="4602" ht="14.25" hidden="1" x14ac:dyDescent="0.45"/>
    <row r="4603" ht="14.25" hidden="1" x14ac:dyDescent="0.45"/>
    <row r="4604" ht="14.25" hidden="1" x14ac:dyDescent="0.45"/>
    <row r="4605" ht="14.25" hidden="1" x14ac:dyDescent="0.45"/>
    <row r="4606" ht="14.25" hidden="1" x14ac:dyDescent="0.45"/>
    <row r="4607" ht="14.25" hidden="1" x14ac:dyDescent="0.45"/>
    <row r="4608" ht="14.25" hidden="1" x14ac:dyDescent="0.45"/>
    <row r="4609" ht="14.25" hidden="1" x14ac:dyDescent="0.45"/>
    <row r="4610" ht="14.25" hidden="1" x14ac:dyDescent="0.45"/>
    <row r="4611" ht="14.25" hidden="1" x14ac:dyDescent="0.45"/>
    <row r="4612" ht="14.25" hidden="1" x14ac:dyDescent="0.45"/>
    <row r="4613" ht="14.25" hidden="1" x14ac:dyDescent="0.45"/>
    <row r="4614" ht="14.25" hidden="1" x14ac:dyDescent="0.45"/>
    <row r="4615" ht="14.25" hidden="1" x14ac:dyDescent="0.45"/>
    <row r="4616" ht="14.25" hidden="1" x14ac:dyDescent="0.45"/>
    <row r="4617" ht="14.25" hidden="1" x14ac:dyDescent="0.45"/>
    <row r="4618" ht="14.25" hidden="1" x14ac:dyDescent="0.45"/>
    <row r="4619" ht="14.25" hidden="1" x14ac:dyDescent="0.45"/>
    <row r="4620" ht="14.25" hidden="1" x14ac:dyDescent="0.45"/>
    <row r="4621" ht="14.25" hidden="1" x14ac:dyDescent="0.45"/>
    <row r="4622" ht="14.25" hidden="1" x14ac:dyDescent="0.45"/>
    <row r="4623" ht="14.25" hidden="1" x14ac:dyDescent="0.45"/>
    <row r="4624" ht="14.25" hidden="1" x14ac:dyDescent="0.45"/>
    <row r="4625" ht="14.25" hidden="1" x14ac:dyDescent="0.45"/>
    <row r="4626" ht="14.25" hidden="1" x14ac:dyDescent="0.45"/>
    <row r="4627" ht="14.25" hidden="1" x14ac:dyDescent="0.45"/>
    <row r="4628" ht="14.25" hidden="1" x14ac:dyDescent="0.45"/>
    <row r="4629" ht="14.25" hidden="1" x14ac:dyDescent="0.45"/>
    <row r="4630" ht="14.25" hidden="1" x14ac:dyDescent="0.45"/>
    <row r="4631" ht="14.25" hidden="1" x14ac:dyDescent="0.45"/>
    <row r="4632" ht="14.25" hidden="1" x14ac:dyDescent="0.45"/>
    <row r="4633" ht="14.25" hidden="1" x14ac:dyDescent="0.45"/>
    <row r="4634" ht="14.25" hidden="1" x14ac:dyDescent="0.45"/>
    <row r="4635" ht="14.25" hidden="1" x14ac:dyDescent="0.45"/>
    <row r="4636" ht="14.25" hidden="1" x14ac:dyDescent="0.45"/>
    <row r="4637" ht="14.25" hidden="1" x14ac:dyDescent="0.45"/>
    <row r="4638" ht="14.25" hidden="1" x14ac:dyDescent="0.45"/>
    <row r="4639" ht="14.25" hidden="1" x14ac:dyDescent="0.45"/>
    <row r="4640" ht="14.25" hidden="1" x14ac:dyDescent="0.45"/>
    <row r="4641" ht="14.25" hidden="1" x14ac:dyDescent="0.45"/>
    <row r="4642" ht="14.25" hidden="1" x14ac:dyDescent="0.45"/>
    <row r="4643" ht="14.25" hidden="1" x14ac:dyDescent="0.45"/>
    <row r="4644" ht="14.25" hidden="1" x14ac:dyDescent="0.45"/>
    <row r="4645" ht="14.25" hidden="1" x14ac:dyDescent="0.45"/>
    <row r="4646" ht="14.25" hidden="1" x14ac:dyDescent="0.45"/>
    <row r="4647" ht="14.25" hidden="1" x14ac:dyDescent="0.45"/>
    <row r="4648" ht="14.25" hidden="1" x14ac:dyDescent="0.45"/>
    <row r="4649" ht="14.25" hidden="1" x14ac:dyDescent="0.45"/>
    <row r="4650" ht="14.25" hidden="1" x14ac:dyDescent="0.45"/>
    <row r="4651" ht="14.25" hidden="1" x14ac:dyDescent="0.45"/>
    <row r="4652" ht="14.25" hidden="1" x14ac:dyDescent="0.45"/>
    <row r="4653" ht="14.25" hidden="1" x14ac:dyDescent="0.45"/>
    <row r="4654" ht="14.25" hidden="1" x14ac:dyDescent="0.45"/>
    <row r="4655" ht="14.25" hidden="1" x14ac:dyDescent="0.45"/>
    <row r="4656" ht="14.25" hidden="1" x14ac:dyDescent="0.45"/>
    <row r="4657" ht="14.25" hidden="1" x14ac:dyDescent="0.45"/>
    <row r="4658" ht="14.25" hidden="1" x14ac:dyDescent="0.45"/>
    <row r="4659" ht="14.25" hidden="1" x14ac:dyDescent="0.45"/>
    <row r="4660" ht="14.25" hidden="1" x14ac:dyDescent="0.45"/>
    <row r="4661" ht="14.25" hidden="1" x14ac:dyDescent="0.45"/>
    <row r="4662" ht="14.25" hidden="1" x14ac:dyDescent="0.45"/>
    <row r="4663" ht="14.25" hidden="1" x14ac:dyDescent="0.45"/>
    <row r="4664" ht="14.25" hidden="1" x14ac:dyDescent="0.45"/>
    <row r="4665" ht="14.25" hidden="1" x14ac:dyDescent="0.45"/>
    <row r="4666" ht="14.25" hidden="1" x14ac:dyDescent="0.45"/>
    <row r="4667" ht="14.25" hidden="1" x14ac:dyDescent="0.45"/>
    <row r="4668" ht="14.25" hidden="1" x14ac:dyDescent="0.45"/>
    <row r="4669" ht="14.25" hidden="1" x14ac:dyDescent="0.45"/>
    <row r="4670" ht="14.25" hidden="1" x14ac:dyDescent="0.45"/>
    <row r="4671" ht="14.25" hidden="1" x14ac:dyDescent="0.45"/>
    <row r="4672" ht="14.25" hidden="1" x14ac:dyDescent="0.45"/>
    <row r="4673" ht="14.25" hidden="1" x14ac:dyDescent="0.45"/>
    <row r="4674" ht="14.25" hidden="1" x14ac:dyDescent="0.45"/>
    <row r="4675" ht="14.25" hidden="1" x14ac:dyDescent="0.45"/>
    <row r="4676" ht="14.25" hidden="1" x14ac:dyDescent="0.45"/>
    <row r="4677" ht="14.25" hidden="1" x14ac:dyDescent="0.45"/>
    <row r="4678" ht="14.25" hidden="1" x14ac:dyDescent="0.45"/>
    <row r="4679" ht="14.25" hidden="1" x14ac:dyDescent="0.45"/>
    <row r="4680" ht="14.25" hidden="1" x14ac:dyDescent="0.45"/>
    <row r="4681" ht="14.25" hidden="1" x14ac:dyDescent="0.45"/>
    <row r="4682" ht="14.25" hidden="1" x14ac:dyDescent="0.45"/>
    <row r="4683" ht="14.25" hidden="1" x14ac:dyDescent="0.45"/>
    <row r="4684" ht="14.25" hidden="1" x14ac:dyDescent="0.45"/>
    <row r="4685" ht="14.25" hidden="1" x14ac:dyDescent="0.45"/>
    <row r="4686" ht="14.25" hidden="1" x14ac:dyDescent="0.45"/>
    <row r="4687" ht="14.25" hidden="1" x14ac:dyDescent="0.45"/>
    <row r="4688" ht="14.25" hidden="1" x14ac:dyDescent="0.45"/>
    <row r="4689" ht="14.25" hidden="1" x14ac:dyDescent="0.45"/>
    <row r="4690" ht="14.25" hidden="1" x14ac:dyDescent="0.45"/>
    <row r="4691" ht="14.25" hidden="1" x14ac:dyDescent="0.45"/>
    <row r="4692" ht="14.25" hidden="1" x14ac:dyDescent="0.45"/>
    <row r="4693" ht="14.25" hidden="1" x14ac:dyDescent="0.45"/>
    <row r="4694" ht="14.25" hidden="1" x14ac:dyDescent="0.45"/>
    <row r="4695" ht="14.25" hidden="1" x14ac:dyDescent="0.45"/>
    <row r="4696" ht="14.25" hidden="1" x14ac:dyDescent="0.45"/>
    <row r="4697" ht="14.25" hidden="1" x14ac:dyDescent="0.45"/>
    <row r="4698" ht="14.25" hidden="1" x14ac:dyDescent="0.45"/>
    <row r="4699" ht="14.25" hidden="1" x14ac:dyDescent="0.45"/>
    <row r="4700" ht="14.25" hidden="1" x14ac:dyDescent="0.45"/>
    <row r="4701" ht="14.25" hidden="1" x14ac:dyDescent="0.45"/>
    <row r="4702" ht="14.25" hidden="1" x14ac:dyDescent="0.45"/>
    <row r="4703" ht="14.25" hidden="1" x14ac:dyDescent="0.45"/>
    <row r="4704" ht="14.25" hidden="1" x14ac:dyDescent="0.45"/>
    <row r="4705" ht="14.25" hidden="1" x14ac:dyDescent="0.45"/>
    <row r="4706" ht="14.25" hidden="1" x14ac:dyDescent="0.45"/>
    <row r="4707" ht="14.25" hidden="1" x14ac:dyDescent="0.45"/>
    <row r="4708" ht="14.25" hidden="1" x14ac:dyDescent="0.45"/>
    <row r="4709" ht="14.25" hidden="1" x14ac:dyDescent="0.45"/>
    <row r="4710" ht="14.25" hidden="1" x14ac:dyDescent="0.45"/>
    <row r="4711" ht="14.25" hidden="1" x14ac:dyDescent="0.45"/>
    <row r="4712" ht="14.25" hidden="1" x14ac:dyDescent="0.45"/>
    <row r="4713" ht="14.25" hidden="1" x14ac:dyDescent="0.45"/>
    <row r="4714" ht="14.25" hidden="1" x14ac:dyDescent="0.45"/>
    <row r="4715" ht="14.25" hidden="1" x14ac:dyDescent="0.45"/>
    <row r="4716" ht="14.25" hidden="1" x14ac:dyDescent="0.45"/>
    <row r="4717" ht="14.25" hidden="1" x14ac:dyDescent="0.45"/>
    <row r="4718" ht="14.25" hidden="1" x14ac:dyDescent="0.45"/>
    <row r="4719" ht="14.25" hidden="1" x14ac:dyDescent="0.45"/>
    <row r="4720" ht="14.25" hidden="1" x14ac:dyDescent="0.45"/>
    <row r="4721" ht="14.25" hidden="1" x14ac:dyDescent="0.45"/>
    <row r="4722" ht="14.25" hidden="1" x14ac:dyDescent="0.45"/>
    <row r="4723" ht="14.25" hidden="1" x14ac:dyDescent="0.45"/>
    <row r="4724" ht="14.25" hidden="1" x14ac:dyDescent="0.45"/>
    <row r="4725" ht="14.25" hidden="1" x14ac:dyDescent="0.45"/>
    <row r="4726" ht="14.25" hidden="1" x14ac:dyDescent="0.45"/>
    <row r="4727" ht="14.25" hidden="1" x14ac:dyDescent="0.45"/>
    <row r="4728" ht="14.25" hidden="1" x14ac:dyDescent="0.45"/>
    <row r="4729" ht="14.25" hidden="1" x14ac:dyDescent="0.45"/>
    <row r="4730" ht="14.25" hidden="1" x14ac:dyDescent="0.45"/>
    <row r="4731" ht="14.25" hidden="1" x14ac:dyDescent="0.45"/>
    <row r="4732" ht="14.25" hidden="1" x14ac:dyDescent="0.45"/>
    <row r="4733" ht="14.25" hidden="1" x14ac:dyDescent="0.45"/>
    <row r="4734" ht="14.25" hidden="1" x14ac:dyDescent="0.45"/>
    <row r="4735" ht="14.25" hidden="1" x14ac:dyDescent="0.45"/>
    <row r="4736" ht="14.25" hidden="1" x14ac:dyDescent="0.45"/>
    <row r="4737" ht="14.25" hidden="1" x14ac:dyDescent="0.45"/>
    <row r="4738" ht="14.25" hidden="1" x14ac:dyDescent="0.45"/>
    <row r="4739" ht="14.25" hidden="1" x14ac:dyDescent="0.45"/>
    <row r="4740" ht="14.25" hidden="1" x14ac:dyDescent="0.45"/>
    <row r="4741" ht="14.25" hidden="1" x14ac:dyDescent="0.45"/>
    <row r="4742" ht="14.25" hidden="1" x14ac:dyDescent="0.45"/>
    <row r="4743" ht="14.25" hidden="1" x14ac:dyDescent="0.45"/>
    <row r="4744" ht="14.25" hidden="1" x14ac:dyDescent="0.45"/>
    <row r="4745" ht="14.25" hidden="1" x14ac:dyDescent="0.45"/>
    <row r="4746" ht="14.25" hidden="1" x14ac:dyDescent="0.45"/>
    <row r="4747" ht="14.25" hidden="1" x14ac:dyDescent="0.45"/>
    <row r="4748" ht="14.25" hidden="1" x14ac:dyDescent="0.45"/>
    <row r="4749" ht="14.25" hidden="1" x14ac:dyDescent="0.45"/>
    <row r="4750" ht="14.25" hidden="1" x14ac:dyDescent="0.45"/>
    <row r="4751" ht="14.25" hidden="1" x14ac:dyDescent="0.45"/>
    <row r="4752" ht="14.25" hidden="1" x14ac:dyDescent="0.45"/>
    <row r="4753" ht="14.25" hidden="1" x14ac:dyDescent="0.45"/>
    <row r="4754" ht="14.25" hidden="1" x14ac:dyDescent="0.45"/>
    <row r="4755" ht="14.25" hidden="1" x14ac:dyDescent="0.45"/>
    <row r="4756" ht="14.25" hidden="1" x14ac:dyDescent="0.45"/>
    <row r="4757" ht="14.25" hidden="1" x14ac:dyDescent="0.45"/>
    <row r="4758" ht="14.25" hidden="1" x14ac:dyDescent="0.45"/>
    <row r="4759" ht="14.25" hidden="1" x14ac:dyDescent="0.45"/>
    <row r="4760" ht="14.25" hidden="1" x14ac:dyDescent="0.45"/>
    <row r="4761" ht="14.25" hidden="1" x14ac:dyDescent="0.45"/>
    <row r="4762" ht="14.25" hidden="1" x14ac:dyDescent="0.45"/>
    <row r="4763" ht="14.25" hidden="1" x14ac:dyDescent="0.45"/>
    <row r="4764" ht="14.25" hidden="1" x14ac:dyDescent="0.45"/>
    <row r="4765" ht="14.25" hidden="1" x14ac:dyDescent="0.45"/>
    <row r="4766" ht="14.25" hidden="1" x14ac:dyDescent="0.45"/>
    <row r="4767" ht="14.25" hidden="1" x14ac:dyDescent="0.45"/>
    <row r="4768" ht="14.25" hidden="1" x14ac:dyDescent="0.45"/>
    <row r="4769" ht="14.25" hidden="1" x14ac:dyDescent="0.45"/>
    <row r="4770" ht="14.25" hidden="1" x14ac:dyDescent="0.45"/>
    <row r="4771" ht="14.25" hidden="1" x14ac:dyDescent="0.45"/>
    <row r="4772" ht="14.25" hidden="1" x14ac:dyDescent="0.45"/>
    <row r="4773" ht="14.25" hidden="1" x14ac:dyDescent="0.45"/>
    <row r="4774" ht="14.25" hidden="1" x14ac:dyDescent="0.45"/>
    <row r="4775" ht="14.25" hidden="1" x14ac:dyDescent="0.45"/>
    <row r="4776" ht="14.25" hidden="1" x14ac:dyDescent="0.45"/>
    <row r="4777" ht="14.25" hidden="1" x14ac:dyDescent="0.45"/>
    <row r="4778" ht="14.25" hidden="1" x14ac:dyDescent="0.45"/>
    <row r="4779" ht="14.25" hidden="1" x14ac:dyDescent="0.45"/>
    <row r="4780" ht="14.25" hidden="1" x14ac:dyDescent="0.45"/>
    <row r="4781" ht="14.25" hidden="1" x14ac:dyDescent="0.45"/>
    <row r="4782" ht="14.25" hidden="1" x14ac:dyDescent="0.45"/>
    <row r="4783" ht="14.25" hidden="1" x14ac:dyDescent="0.45"/>
    <row r="4784" ht="14.25" hidden="1" x14ac:dyDescent="0.45"/>
    <row r="4785" ht="14.25" hidden="1" x14ac:dyDescent="0.45"/>
    <row r="4786" ht="14.25" hidden="1" x14ac:dyDescent="0.45"/>
    <row r="4787" ht="14.25" hidden="1" x14ac:dyDescent="0.45"/>
    <row r="4788" ht="14.25" hidden="1" x14ac:dyDescent="0.45"/>
    <row r="4789" ht="14.25" hidden="1" x14ac:dyDescent="0.45"/>
    <row r="4790" ht="14.25" hidden="1" x14ac:dyDescent="0.45"/>
    <row r="4791" ht="14.25" hidden="1" x14ac:dyDescent="0.45"/>
    <row r="4792" ht="14.25" hidden="1" x14ac:dyDescent="0.45"/>
    <row r="4793" ht="14.25" hidden="1" x14ac:dyDescent="0.45"/>
    <row r="4794" ht="14.25" hidden="1" x14ac:dyDescent="0.45"/>
    <row r="4795" ht="14.25" hidden="1" x14ac:dyDescent="0.45"/>
    <row r="4796" ht="14.25" hidden="1" x14ac:dyDescent="0.45"/>
    <row r="4797" ht="14.25" hidden="1" x14ac:dyDescent="0.45"/>
    <row r="4798" ht="14.25" hidden="1" x14ac:dyDescent="0.45"/>
    <row r="4799" ht="14.25" hidden="1" x14ac:dyDescent="0.45"/>
    <row r="4800" ht="14.25" hidden="1" x14ac:dyDescent="0.45"/>
    <row r="4801" ht="14.25" hidden="1" x14ac:dyDescent="0.45"/>
    <row r="4802" ht="14.25" hidden="1" x14ac:dyDescent="0.45"/>
    <row r="4803" ht="14.25" hidden="1" x14ac:dyDescent="0.45"/>
    <row r="4804" ht="14.25" hidden="1" x14ac:dyDescent="0.45"/>
    <row r="4805" ht="14.25" hidden="1" x14ac:dyDescent="0.45"/>
    <row r="4806" ht="14.25" hidden="1" x14ac:dyDescent="0.45"/>
    <row r="4807" ht="14.25" hidden="1" x14ac:dyDescent="0.45"/>
    <row r="4808" ht="14.25" hidden="1" x14ac:dyDescent="0.45"/>
    <row r="4809" ht="14.25" hidden="1" x14ac:dyDescent="0.45"/>
    <row r="4810" ht="14.25" hidden="1" x14ac:dyDescent="0.45"/>
    <row r="4811" ht="14.25" hidden="1" x14ac:dyDescent="0.45"/>
    <row r="4812" ht="14.25" hidden="1" x14ac:dyDescent="0.45"/>
    <row r="4813" ht="14.25" hidden="1" x14ac:dyDescent="0.45"/>
    <row r="4814" ht="14.25" hidden="1" x14ac:dyDescent="0.45"/>
    <row r="4815" ht="14.25" hidden="1" x14ac:dyDescent="0.45"/>
    <row r="4816" ht="14.25" hidden="1" x14ac:dyDescent="0.45"/>
    <row r="4817" ht="14.25" hidden="1" x14ac:dyDescent="0.45"/>
    <row r="4818" ht="14.25" hidden="1" x14ac:dyDescent="0.45"/>
    <row r="4819" ht="14.25" hidden="1" x14ac:dyDescent="0.45"/>
    <row r="4820" ht="14.25" hidden="1" x14ac:dyDescent="0.45"/>
    <row r="4821" ht="14.25" hidden="1" x14ac:dyDescent="0.45"/>
    <row r="4822" ht="14.25" hidden="1" x14ac:dyDescent="0.45"/>
    <row r="4823" ht="14.25" hidden="1" x14ac:dyDescent="0.45"/>
    <row r="4824" ht="14.25" hidden="1" x14ac:dyDescent="0.45"/>
    <row r="4825" ht="14.25" hidden="1" x14ac:dyDescent="0.45"/>
    <row r="4826" ht="14.25" hidden="1" x14ac:dyDescent="0.45"/>
    <row r="4827" ht="14.25" hidden="1" x14ac:dyDescent="0.45"/>
    <row r="4828" ht="14.25" hidden="1" x14ac:dyDescent="0.45"/>
    <row r="4829" ht="14.25" hidden="1" x14ac:dyDescent="0.45"/>
    <row r="4830" ht="14.25" hidden="1" x14ac:dyDescent="0.45"/>
    <row r="4831" ht="14.25" hidden="1" x14ac:dyDescent="0.45"/>
    <row r="4832" ht="14.25" hidden="1" x14ac:dyDescent="0.45"/>
    <row r="4833" ht="14.25" hidden="1" x14ac:dyDescent="0.45"/>
    <row r="4834" ht="14.25" hidden="1" x14ac:dyDescent="0.45"/>
    <row r="4835" ht="14.25" hidden="1" x14ac:dyDescent="0.45"/>
    <row r="4836" ht="14.25" hidden="1" x14ac:dyDescent="0.45"/>
    <row r="4837" ht="14.25" hidden="1" x14ac:dyDescent="0.45"/>
    <row r="4838" ht="14.25" hidden="1" x14ac:dyDescent="0.45"/>
    <row r="4839" ht="14.25" hidden="1" x14ac:dyDescent="0.45"/>
    <row r="4840" ht="14.25" hidden="1" x14ac:dyDescent="0.45"/>
    <row r="4841" ht="14.25" hidden="1" x14ac:dyDescent="0.45"/>
    <row r="4842" ht="14.25" hidden="1" x14ac:dyDescent="0.45"/>
    <row r="4843" ht="14.25" hidden="1" x14ac:dyDescent="0.45"/>
    <row r="4844" ht="14.25" hidden="1" x14ac:dyDescent="0.45"/>
    <row r="4845" ht="14.25" hidden="1" x14ac:dyDescent="0.45"/>
    <row r="4846" ht="14.25" hidden="1" x14ac:dyDescent="0.45"/>
    <row r="4847" ht="14.25" hidden="1" x14ac:dyDescent="0.45"/>
    <row r="4848" ht="14.25" hidden="1" x14ac:dyDescent="0.45"/>
    <row r="4849" ht="14.25" hidden="1" x14ac:dyDescent="0.45"/>
    <row r="4850" ht="14.25" hidden="1" x14ac:dyDescent="0.45"/>
    <row r="4851" ht="14.25" hidden="1" x14ac:dyDescent="0.45"/>
    <row r="4852" ht="14.25" hidden="1" x14ac:dyDescent="0.45"/>
    <row r="4853" ht="14.25" hidden="1" x14ac:dyDescent="0.45"/>
    <row r="4854" ht="14.25" hidden="1" x14ac:dyDescent="0.45"/>
    <row r="4855" ht="14.25" hidden="1" x14ac:dyDescent="0.45"/>
    <row r="4856" ht="14.25" hidden="1" x14ac:dyDescent="0.45"/>
    <row r="4857" ht="14.25" hidden="1" x14ac:dyDescent="0.45"/>
    <row r="4858" ht="14.25" hidden="1" x14ac:dyDescent="0.45"/>
    <row r="4859" ht="14.25" hidden="1" x14ac:dyDescent="0.45"/>
    <row r="4860" ht="14.25" hidden="1" x14ac:dyDescent="0.45"/>
    <row r="4861" ht="14.25" hidden="1" x14ac:dyDescent="0.45"/>
    <row r="4862" ht="14.25" hidden="1" x14ac:dyDescent="0.45"/>
    <row r="4863" ht="14.25" hidden="1" x14ac:dyDescent="0.45"/>
    <row r="4864" ht="14.25" hidden="1" x14ac:dyDescent="0.45"/>
    <row r="4865" ht="14.25" hidden="1" x14ac:dyDescent="0.45"/>
    <row r="4866" ht="14.25" hidden="1" x14ac:dyDescent="0.45"/>
    <row r="4867" ht="14.25" hidden="1" x14ac:dyDescent="0.45"/>
    <row r="4868" ht="14.25" hidden="1" x14ac:dyDescent="0.45"/>
    <row r="4869" ht="14.25" hidden="1" x14ac:dyDescent="0.45"/>
    <row r="4870" ht="14.25" hidden="1" x14ac:dyDescent="0.45"/>
    <row r="4871" ht="14.25" hidden="1" x14ac:dyDescent="0.45"/>
    <row r="4872" ht="14.25" hidden="1" x14ac:dyDescent="0.45"/>
    <row r="4873" ht="14.25" hidden="1" x14ac:dyDescent="0.45"/>
    <row r="4874" ht="14.25" hidden="1" x14ac:dyDescent="0.45"/>
    <row r="4875" ht="14.25" hidden="1" x14ac:dyDescent="0.45"/>
    <row r="4876" ht="14.25" hidden="1" x14ac:dyDescent="0.45"/>
    <row r="4877" ht="14.25" hidden="1" x14ac:dyDescent="0.45"/>
    <row r="4878" ht="14.25" hidden="1" x14ac:dyDescent="0.45"/>
    <row r="4879" ht="14.25" hidden="1" x14ac:dyDescent="0.45"/>
    <row r="4880" ht="14.25" hidden="1" x14ac:dyDescent="0.45"/>
    <row r="4881" ht="14.25" hidden="1" x14ac:dyDescent="0.45"/>
    <row r="4882" ht="14.25" hidden="1" x14ac:dyDescent="0.45"/>
    <row r="4883" ht="14.25" hidden="1" x14ac:dyDescent="0.45"/>
    <row r="4884" ht="14.25" hidden="1" x14ac:dyDescent="0.45"/>
    <row r="4885" ht="14.25" hidden="1" x14ac:dyDescent="0.45"/>
    <row r="4886" ht="14.25" hidden="1" x14ac:dyDescent="0.45"/>
    <row r="4887" ht="14.25" hidden="1" x14ac:dyDescent="0.45"/>
    <row r="4888" ht="14.25" hidden="1" x14ac:dyDescent="0.45"/>
    <row r="4889" ht="14.25" hidden="1" x14ac:dyDescent="0.45"/>
    <row r="4890" ht="14.25" hidden="1" x14ac:dyDescent="0.45"/>
    <row r="4891" ht="14.25" hidden="1" x14ac:dyDescent="0.45"/>
    <row r="4892" ht="14.25" hidden="1" x14ac:dyDescent="0.45"/>
    <row r="4893" ht="14.25" hidden="1" x14ac:dyDescent="0.45"/>
    <row r="4894" ht="14.25" hidden="1" x14ac:dyDescent="0.45"/>
    <row r="4895" ht="14.25" hidden="1" x14ac:dyDescent="0.45"/>
    <row r="4896" ht="14.25" hidden="1" x14ac:dyDescent="0.45"/>
    <row r="4897" ht="14.25" hidden="1" x14ac:dyDescent="0.45"/>
    <row r="4898" ht="14.25" hidden="1" x14ac:dyDescent="0.45"/>
    <row r="4899" ht="14.25" hidden="1" x14ac:dyDescent="0.45"/>
    <row r="4900" ht="14.25" hidden="1" x14ac:dyDescent="0.45"/>
    <row r="4901" ht="14.25" hidden="1" x14ac:dyDescent="0.45"/>
    <row r="4902" ht="14.25" hidden="1" x14ac:dyDescent="0.45"/>
    <row r="4903" ht="14.25" hidden="1" x14ac:dyDescent="0.45"/>
    <row r="4904" ht="14.25" hidden="1" x14ac:dyDescent="0.45"/>
    <row r="4905" ht="14.25" hidden="1" x14ac:dyDescent="0.45"/>
    <row r="4906" ht="14.25" hidden="1" x14ac:dyDescent="0.45"/>
    <row r="4907" ht="14.25" hidden="1" x14ac:dyDescent="0.45"/>
    <row r="4908" ht="14.25" hidden="1" x14ac:dyDescent="0.45"/>
    <row r="4909" ht="14.25" hidden="1" x14ac:dyDescent="0.45"/>
    <row r="4910" ht="14.25" hidden="1" x14ac:dyDescent="0.45"/>
    <row r="4911" ht="14.25" hidden="1" x14ac:dyDescent="0.45"/>
    <row r="4912" ht="14.25" hidden="1" x14ac:dyDescent="0.45"/>
    <row r="4913" ht="14.25" hidden="1" x14ac:dyDescent="0.45"/>
    <row r="4914" ht="14.25" hidden="1" x14ac:dyDescent="0.45"/>
    <row r="4915" ht="14.25" hidden="1" x14ac:dyDescent="0.45"/>
    <row r="4916" ht="14.25" hidden="1" x14ac:dyDescent="0.45"/>
    <row r="4917" ht="14.25" hidden="1" x14ac:dyDescent="0.45"/>
    <row r="4918" ht="14.25" hidden="1" x14ac:dyDescent="0.45"/>
    <row r="4919" ht="14.25" hidden="1" x14ac:dyDescent="0.45"/>
    <row r="4920" ht="14.25" hidden="1" x14ac:dyDescent="0.45"/>
    <row r="4921" ht="14.25" hidden="1" x14ac:dyDescent="0.45"/>
    <row r="4922" ht="14.25" hidden="1" x14ac:dyDescent="0.45"/>
    <row r="4923" ht="14.25" hidden="1" x14ac:dyDescent="0.45"/>
    <row r="4924" ht="14.25" hidden="1" x14ac:dyDescent="0.45"/>
    <row r="4925" ht="14.25" hidden="1" x14ac:dyDescent="0.45"/>
    <row r="4926" ht="14.25" hidden="1" x14ac:dyDescent="0.45"/>
    <row r="4927" ht="14.25" hidden="1" x14ac:dyDescent="0.45"/>
    <row r="4928" ht="14.25" hidden="1" x14ac:dyDescent="0.45"/>
    <row r="4929" ht="14.25" hidden="1" x14ac:dyDescent="0.45"/>
    <row r="4930" ht="14.25" hidden="1" x14ac:dyDescent="0.45"/>
    <row r="4931" ht="14.25" hidden="1" x14ac:dyDescent="0.45"/>
    <row r="4932" ht="14.25" hidden="1" x14ac:dyDescent="0.45"/>
    <row r="4933" ht="14.25" hidden="1" x14ac:dyDescent="0.45"/>
    <row r="4934" ht="14.25" hidden="1" x14ac:dyDescent="0.45"/>
    <row r="4935" ht="14.25" hidden="1" x14ac:dyDescent="0.45"/>
    <row r="4936" ht="14.25" hidden="1" x14ac:dyDescent="0.45"/>
    <row r="4937" ht="14.25" hidden="1" x14ac:dyDescent="0.45"/>
    <row r="4938" ht="14.25" hidden="1" x14ac:dyDescent="0.45"/>
    <row r="4939" ht="14.25" hidden="1" x14ac:dyDescent="0.45"/>
    <row r="4940" ht="14.25" hidden="1" x14ac:dyDescent="0.45"/>
    <row r="4941" ht="14.25" hidden="1" x14ac:dyDescent="0.45"/>
    <row r="4942" ht="14.25" hidden="1" x14ac:dyDescent="0.45"/>
    <row r="4943" ht="14.25" hidden="1" x14ac:dyDescent="0.45"/>
    <row r="4944" ht="14.25" hidden="1" x14ac:dyDescent="0.45"/>
    <row r="4945" ht="14.25" hidden="1" x14ac:dyDescent="0.45"/>
    <row r="4946" ht="14.25" hidden="1" x14ac:dyDescent="0.45"/>
    <row r="4947" ht="14.25" hidden="1" x14ac:dyDescent="0.45"/>
    <row r="4948" ht="14.25" hidden="1" x14ac:dyDescent="0.45"/>
    <row r="4949" ht="14.25" hidden="1" x14ac:dyDescent="0.45"/>
    <row r="4950" ht="14.25" hidden="1" x14ac:dyDescent="0.45"/>
    <row r="4951" ht="14.25" hidden="1" x14ac:dyDescent="0.45"/>
    <row r="4952" ht="14.25" hidden="1" x14ac:dyDescent="0.45"/>
    <row r="4953" ht="14.25" hidden="1" x14ac:dyDescent="0.45"/>
    <row r="4954" ht="14.25" hidden="1" x14ac:dyDescent="0.45"/>
    <row r="4955" ht="14.25" hidden="1" x14ac:dyDescent="0.45"/>
    <row r="4956" ht="14.25" hidden="1" x14ac:dyDescent="0.45"/>
    <row r="4957" ht="14.25" hidden="1" x14ac:dyDescent="0.45"/>
    <row r="4958" ht="14.25" hidden="1" x14ac:dyDescent="0.45"/>
    <row r="4959" ht="14.25" hidden="1" x14ac:dyDescent="0.45"/>
    <row r="4960" ht="14.25" hidden="1" x14ac:dyDescent="0.45"/>
    <row r="4961" ht="14.25" hidden="1" x14ac:dyDescent="0.45"/>
    <row r="4962" ht="14.25" hidden="1" x14ac:dyDescent="0.45"/>
    <row r="4963" ht="14.25" hidden="1" x14ac:dyDescent="0.45"/>
    <row r="4964" ht="14.25" hidden="1" x14ac:dyDescent="0.45"/>
    <row r="4965" ht="14.25" hidden="1" x14ac:dyDescent="0.45"/>
    <row r="4966" ht="14.25" hidden="1" x14ac:dyDescent="0.45"/>
    <row r="4967" ht="14.25" hidden="1" x14ac:dyDescent="0.45"/>
    <row r="4968" ht="14.25" hidden="1" x14ac:dyDescent="0.45"/>
    <row r="4969" ht="14.25" hidden="1" x14ac:dyDescent="0.45"/>
    <row r="4970" ht="14.25" hidden="1" x14ac:dyDescent="0.45"/>
    <row r="4971" ht="14.25" hidden="1" x14ac:dyDescent="0.45"/>
    <row r="4972" ht="14.25" hidden="1" x14ac:dyDescent="0.45"/>
    <row r="4973" ht="14.25" hidden="1" x14ac:dyDescent="0.45"/>
    <row r="4974" ht="14.25" hidden="1" x14ac:dyDescent="0.45"/>
    <row r="4975" ht="14.25" hidden="1" x14ac:dyDescent="0.45"/>
    <row r="4976" ht="14.25" hidden="1" x14ac:dyDescent="0.45"/>
    <row r="4977" ht="14.25" hidden="1" x14ac:dyDescent="0.45"/>
    <row r="4978" ht="14.25" hidden="1" x14ac:dyDescent="0.45"/>
    <row r="4979" ht="14.25" hidden="1" x14ac:dyDescent="0.45"/>
    <row r="4980" ht="14.25" hidden="1" x14ac:dyDescent="0.45"/>
    <row r="4981" ht="14.25" hidden="1" x14ac:dyDescent="0.45"/>
    <row r="4982" ht="14.25" hidden="1" x14ac:dyDescent="0.45"/>
    <row r="4983" ht="14.25" hidden="1" x14ac:dyDescent="0.45"/>
    <row r="4984" ht="14.25" hidden="1" x14ac:dyDescent="0.45"/>
    <row r="4985" ht="14.25" hidden="1" x14ac:dyDescent="0.45"/>
    <row r="4986" ht="14.25" hidden="1" x14ac:dyDescent="0.45"/>
    <row r="4987" ht="14.25" hidden="1" x14ac:dyDescent="0.45"/>
    <row r="4988" ht="14.25" hidden="1" x14ac:dyDescent="0.45"/>
    <row r="4989" ht="14.25" hidden="1" x14ac:dyDescent="0.45"/>
    <row r="4990" ht="14.25" hidden="1" x14ac:dyDescent="0.45"/>
    <row r="4991" ht="14.25" hidden="1" x14ac:dyDescent="0.45"/>
    <row r="4992" ht="14.25" hidden="1" x14ac:dyDescent="0.45"/>
    <row r="4993" ht="14.25" hidden="1" x14ac:dyDescent="0.45"/>
    <row r="4994" ht="14.25" hidden="1" x14ac:dyDescent="0.45"/>
    <row r="4995" ht="14.25" hidden="1" x14ac:dyDescent="0.45"/>
    <row r="4996" ht="14.25" hidden="1" x14ac:dyDescent="0.45"/>
    <row r="4997" ht="14.25" hidden="1" x14ac:dyDescent="0.45"/>
    <row r="4998" ht="14.25" hidden="1" x14ac:dyDescent="0.45"/>
    <row r="4999" ht="14.25" hidden="1" x14ac:dyDescent="0.45"/>
    <row r="5000" ht="14.25" hidden="1" x14ac:dyDescent="0.45"/>
    <row r="5001" ht="14.25" hidden="1" x14ac:dyDescent="0.45"/>
    <row r="5002" ht="14.25" hidden="1" x14ac:dyDescent="0.45"/>
    <row r="5003" ht="14.25" hidden="1" x14ac:dyDescent="0.45"/>
    <row r="5004" ht="14.25" hidden="1" x14ac:dyDescent="0.45"/>
    <row r="5005" ht="14.25" hidden="1" x14ac:dyDescent="0.45"/>
    <row r="5006" ht="14.25" hidden="1" x14ac:dyDescent="0.45"/>
    <row r="5007" ht="14.25" hidden="1" x14ac:dyDescent="0.45"/>
    <row r="5008" ht="14.25" hidden="1" x14ac:dyDescent="0.45"/>
    <row r="5009" ht="14.25" hidden="1" x14ac:dyDescent="0.45"/>
    <row r="5010" ht="14.25" hidden="1" x14ac:dyDescent="0.45"/>
    <row r="5011" ht="14.25" hidden="1" x14ac:dyDescent="0.45"/>
    <row r="5012" ht="14.25" hidden="1" x14ac:dyDescent="0.45"/>
    <row r="5013" ht="14.25" hidden="1" x14ac:dyDescent="0.45"/>
    <row r="5014" ht="14.25" hidden="1" x14ac:dyDescent="0.45"/>
    <row r="5015" ht="14.25" hidden="1" x14ac:dyDescent="0.45"/>
    <row r="5016" ht="14.25" hidden="1" x14ac:dyDescent="0.45"/>
    <row r="5017" ht="14.25" hidden="1" x14ac:dyDescent="0.45"/>
    <row r="5018" ht="14.25" hidden="1" x14ac:dyDescent="0.45"/>
    <row r="5019" ht="14.25" hidden="1" x14ac:dyDescent="0.45"/>
    <row r="5020" ht="14.25" hidden="1" x14ac:dyDescent="0.45"/>
    <row r="5021" ht="14.25" hidden="1" x14ac:dyDescent="0.45"/>
    <row r="5022" ht="14.25" hidden="1" x14ac:dyDescent="0.45"/>
    <row r="5023" ht="14.25" hidden="1" x14ac:dyDescent="0.45"/>
    <row r="5024" ht="14.25" hidden="1" x14ac:dyDescent="0.45"/>
    <row r="5025" ht="14.25" hidden="1" x14ac:dyDescent="0.45"/>
    <row r="5026" ht="14.25" hidden="1" x14ac:dyDescent="0.45"/>
    <row r="5027" ht="14.25" hidden="1" x14ac:dyDescent="0.45"/>
    <row r="5028" ht="14.25" hidden="1" x14ac:dyDescent="0.45"/>
    <row r="5029" ht="14.25" hidden="1" x14ac:dyDescent="0.45"/>
    <row r="5030" ht="14.25" hidden="1" x14ac:dyDescent="0.45"/>
    <row r="5031" ht="14.25" hidden="1" x14ac:dyDescent="0.45"/>
    <row r="5032" ht="14.25" hidden="1" x14ac:dyDescent="0.45"/>
    <row r="5033" ht="14.25" hidden="1" x14ac:dyDescent="0.45"/>
    <row r="5034" ht="14.25" hidden="1" x14ac:dyDescent="0.45"/>
    <row r="5035" ht="14.25" hidden="1" x14ac:dyDescent="0.45"/>
    <row r="5036" ht="14.25" hidden="1" x14ac:dyDescent="0.45"/>
    <row r="5037" ht="14.25" hidden="1" x14ac:dyDescent="0.45"/>
    <row r="5038" ht="14.25" hidden="1" x14ac:dyDescent="0.45"/>
    <row r="5039" ht="14.25" hidden="1" x14ac:dyDescent="0.45"/>
    <row r="5040" ht="14.25" hidden="1" x14ac:dyDescent="0.45"/>
    <row r="5041" ht="14.25" hidden="1" x14ac:dyDescent="0.45"/>
    <row r="5042" ht="14.25" hidden="1" x14ac:dyDescent="0.45"/>
    <row r="5043" ht="14.25" hidden="1" x14ac:dyDescent="0.45"/>
    <row r="5044" ht="14.25" hidden="1" x14ac:dyDescent="0.45"/>
    <row r="5045" ht="14.25" hidden="1" x14ac:dyDescent="0.45"/>
    <row r="5046" ht="14.25" hidden="1" x14ac:dyDescent="0.45"/>
    <row r="5047" ht="14.25" hidden="1" x14ac:dyDescent="0.45"/>
    <row r="5048" ht="14.25" hidden="1" x14ac:dyDescent="0.45"/>
    <row r="5049" ht="14.25" hidden="1" x14ac:dyDescent="0.45"/>
    <row r="5050" ht="14.25" hidden="1" x14ac:dyDescent="0.45"/>
    <row r="5051" ht="14.25" hidden="1" x14ac:dyDescent="0.45"/>
    <row r="5052" ht="14.25" hidden="1" x14ac:dyDescent="0.45"/>
    <row r="5053" ht="14.25" hidden="1" x14ac:dyDescent="0.45"/>
    <row r="5054" ht="14.25" hidden="1" x14ac:dyDescent="0.45"/>
    <row r="5055" ht="14.25" hidden="1" x14ac:dyDescent="0.45"/>
    <row r="5056" ht="14.25" hidden="1" x14ac:dyDescent="0.45"/>
    <row r="5057" ht="14.25" hidden="1" x14ac:dyDescent="0.45"/>
    <row r="5058" ht="14.25" hidden="1" x14ac:dyDescent="0.45"/>
    <row r="5059" ht="14.25" hidden="1" x14ac:dyDescent="0.45"/>
    <row r="5060" ht="14.25" hidden="1" x14ac:dyDescent="0.45"/>
    <row r="5061" ht="14.25" hidden="1" x14ac:dyDescent="0.45"/>
    <row r="5062" ht="14.25" hidden="1" x14ac:dyDescent="0.45"/>
    <row r="5063" ht="14.25" hidden="1" x14ac:dyDescent="0.45"/>
    <row r="5064" ht="14.25" hidden="1" x14ac:dyDescent="0.45"/>
    <row r="5065" ht="14.25" hidden="1" x14ac:dyDescent="0.45"/>
    <row r="5066" ht="14.25" hidden="1" x14ac:dyDescent="0.45"/>
    <row r="5067" ht="14.25" hidden="1" x14ac:dyDescent="0.45"/>
    <row r="5068" ht="14.25" hidden="1" x14ac:dyDescent="0.45"/>
    <row r="5069" ht="14.25" hidden="1" x14ac:dyDescent="0.45"/>
    <row r="5070" ht="14.25" hidden="1" x14ac:dyDescent="0.45"/>
    <row r="5071" ht="14.25" hidden="1" x14ac:dyDescent="0.45"/>
    <row r="5072" ht="14.25" hidden="1" x14ac:dyDescent="0.45"/>
    <row r="5073" ht="14.25" hidden="1" x14ac:dyDescent="0.45"/>
    <row r="5074" ht="14.25" hidden="1" x14ac:dyDescent="0.45"/>
    <row r="5075" ht="14.25" hidden="1" x14ac:dyDescent="0.45"/>
    <row r="5076" ht="14.25" hidden="1" x14ac:dyDescent="0.45"/>
    <row r="5077" ht="14.25" hidden="1" x14ac:dyDescent="0.45"/>
    <row r="5078" ht="14.25" hidden="1" x14ac:dyDescent="0.45"/>
    <row r="5079" ht="14.25" hidden="1" x14ac:dyDescent="0.45"/>
    <row r="5080" ht="14.25" hidden="1" x14ac:dyDescent="0.45"/>
    <row r="5081" ht="14.25" hidden="1" x14ac:dyDescent="0.45"/>
    <row r="5082" ht="14.25" hidden="1" x14ac:dyDescent="0.45"/>
    <row r="5083" ht="14.25" hidden="1" x14ac:dyDescent="0.45"/>
    <row r="5084" ht="14.25" hidden="1" x14ac:dyDescent="0.45"/>
    <row r="5085" ht="14.25" hidden="1" x14ac:dyDescent="0.45"/>
    <row r="5086" ht="14.25" hidden="1" x14ac:dyDescent="0.45"/>
    <row r="5087" ht="14.25" hidden="1" x14ac:dyDescent="0.45"/>
    <row r="5088" ht="14.25" hidden="1" x14ac:dyDescent="0.45"/>
    <row r="5089" ht="14.25" hidden="1" x14ac:dyDescent="0.45"/>
    <row r="5090" ht="14.25" hidden="1" x14ac:dyDescent="0.45"/>
    <row r="5091" ht="14.25" hidden="1" x14ac:dyDescent="0.45"/>
    <row r="5092" ht="14.25" hidden="1" x14ac:dyDescent="0.45"/>
    <row r="5093" ht="14.25" hidden="1" x14ac:dyDescent="0.45"/>
    <row r="5094" ht="14.25" hidden="1" x14ac:dyDescent="0.45"/>
    <row r="5095" ht="14.25" hidden="1" x14ac:dyDescent="0.45"/>
    <row r="5096" ht="14.25" hidden="1" x14ac:dyDescent="0.45"/>
    <row r="5097" ht="14.25" hidden="1" x14ac:dyDescent="0.45"/>
    <row r="5098" ht="14.25" hidden="1" x14ac:dyDescent="0.45"/>
    <row r="5099" ht="14.25" hidden="1" x14ac:dyDescent="0.45"/>
    <row r="5100" ht="14.25" hidden="1" x14ac:dyDescent="0.45"/>
    <row r="5101" ht="14.25" hidden="1" x14ac:dyDescent="0.45"/>
    <row r="5102" ht="14.25" hidden="1" x14ac:dyDescent="0.45"/>
    <row r="5103" ht="14.25" hidden="1" x14ac:dyDescent="0.45"/>
    <row r="5104" ht="14.25" hidden="1" x14ac:dyDescent="0.45"/>
    <row r="5105" ht="14.25" hidden="1" x14ac:dyDescent="0.45"/>
    <row r="5106" ht="14.25" hidden="1" x14ac:dyDescent="0.45"/>
    <row r="5107" ht="14.25" hidden="1" x14ac:dyDescent="0.45"/>
    <row r="5108" ht="14.25" hidden="1" x14ac:dyDescent="0.45"/>
    <row r="5109" ht="14.25" hidden="1" x14ac:dyDescent="0.45"/>
    <row r="5110" ht="14.25" hidden="1" x14ac:dyDescent="0.45"/>
    <row r="5111" ht="14.25" hidden="1" x14ac:dyDescent="0.45"/>
    <row r="5112" ht="14.25" hidden="1" x14ac:dyDescent="0.45"/>
    <row r="5113" ht="14.25" hidden="1" x14ac:dyDescent="0.45"/>
    <row r="5114" ht="14.25" hidden="1" x14ac:dyDescent="0.45"/>
    <row r="5115" ht="14.25" hidden="1" x14ac:dyDescent="0.45"/>
    <row r="5116" ht="14.25" hidden="1" x14ac:dyDescent="0.45"/>
    <row r="5117" ht="14.25" hidden="1" x14ac:dyDescent="0.45"/>
    <row r="5118" ht="14.25" hidden="1" x14ac:dyDescent="0.45"/>
    <row r="5119" ht="14.25" hidden="1" x14ac:dyDescent="0.45"/>
    <row r="5120" ht="14.25" hidden="1" x14ac:dyDescent="0.45"/>
    <row r="5121" ht="14.25" hidden="1" x14ac:dyDescent="0.45"/>
    <row r="5122" ht="14.25" hidden="1" x14ac:dyDescent="0.45"/>
    <row r="5123" ht="14.25" hidden="1" x14ac:dyDescent="0.45"/>
    <row r="5124" ht="14.25" hidden="1" x14ac:dyDescent="0.45"/>
    <row r="5125" ht="14.25" hidden="1" x14ac:dyDescent="0.45"/>
    <row r="5126" ht="14.25" hidden="1" x14ac:dyDescent="0.45"/>
    <row r="5127" ht="14.25" hidden="1" x14ac:dyDescent="0.45"/>
    <row r="5128" ht="14.25" hidden="1" x14ac:dyDescent="0.45"/>
    <row r="5129" ht="14.25" hidden="1" x14ac:dyDescent="0.45"/>
    <row r="5130" ht="14.25" hidden="1" x14ac:dyDescent="0.45"/>
    <row r="5131" ht="14.25" hidden="1" x14ac:dyDescent="0.45"/>
    <row r="5132" ht="14.25" hidden="1" x14ac:dyDescent="0.45"/>
    <row r="5133" ht="14.25" hidden="1" x14ac:dyDescent="0.45"/>
    <row r="5134" ht="14.25" hidden="1" x14ac:dyDescent="0.45"/>
    <row r="5135" ht="14.25" hidden="1" x14ac:dyDescent="0.45"/>
    <row r="5136" ht="14.25" hidden="1" x14ac:dyDescent="0.45"/>
    <row r="5137" ht="14.25" hidden="1" x14ac:dyDescent="0.45"/>
    <row r="5138" ht="14.25" hidden="1" x14ac:dyDescent="0.45"/>
    <row r="5139" ht="14.25" hidden="1" x14ac:dyDescent="0.45"/>
    <row r="5140" ht="14.25" hidden="1" x14ac:dyDescent="0.45"/>
    <row r="5141" ht="14.25" hidden="1" x14ac:dyDescent="0.45"/>
    <row r="5142" ht="14.25" hidden="1" x14ac:dyDescent="0.45"/>
    <row r="5143" ht="14.25" hidden="1" x14ac:dyDescent="0.45"/>
    <row r="5144" ht="14.25" hidden="1" x14ac:dyDescent="0.45"/>
    <row r="5145" ht="14.25" hidden="1" x14ac:dyDescent="0.45"/>
    <row r="5146" ht="14.25" hidden="1" x14ac:dyDescent="0.45"/>
    <row r="5147" ht="14.25" hidden="1" x14ac:dyDescent="0.45"/>
    <row r="5148" ht="14.25" hidden="1" x14ac:dyDescent="0.45"/>
    <row r="5149" ht="14.25" hidden="1" x14ac:dyDescent="0.45"/>
    <row r="5150" ht="14.25" hidden="1" x14ac:dyDescent="0.45"/>
    <row r="5151" ht="14.25" hidden="1" x14ac:dyDescent="0.45"/>
    <row r="5152" ht="14.25" hidden="1" x14ac:dyDescent="0.45"/>
    <row r="5153" ht="14.25" hidden="1" x14ac:dyDescent="0.45"/>
    <row r="5154" ht="14.25" hidden="1" x14ac:dyDescent="0.45"/>
    <row r="5155" ht="14.25" hidden="1" x14ac:dyDescent="0.45"/>
    <row r="5156" ht="14.25" hidden="1" x14ac:dyDescent="0.45"/>
    <row r="5157" ht="14.25" hidden="1" x14ac:dyDescent="0.45"/>
    <row r="5158" ht="14.25" hidden="1" x14ac:dyDescent="0.45"/>
    <row r="5159" ht="14.25" hidden="1" x14ac:dyDescent="0.45"/>
    <row r="5160" ht="14.25" hidden="1" x14ac:dyDescent="0.45"/>
    <row r="5161" ht="14.25" hidden="1" x14ac:dyDescent="0.45"/>
    <row r="5162" ht="14.25" hidden="1" x14ac:dyDescent="0.45"/>
    <row r="5163" ht="14.25" hidden="1" x14ac:dyDescent="0.45"/>
    <row r="5164" ht="14.25" hidden="1" x14ac:dyDescent="0.45"/>
    <row r="5165" ht="14.25" hidden="1" x14ac:dyDescent="0.45"/>
    <row r="5166" ht="14.25" hidden="1" x14ac:dyDescent="0.45"/>
    <row r="5167" ht="14.25" hidden="1" x14ac:dyDescent="0.45"/>
    <row r="5168" ht="14.25" hidden="1" x14ac:dyDescent="0.45"/>
    <row r="5169" ht="14.25" hidden="1" x14ac:dyDescent="0.45"/>
    <row r="5170" ht="14.25" hidden="1" x14ac:dyDescent="0.45"/>
    <row r="5171" ht="14.25" hidden="1" x14ac:dyDescent="0.45"/>
    <row r="5172" ht="14.25" hidden="1" x14ac:dyDescent="0.45"/>
    <row r="5173" ht="14.25" hidden="1" x14ac:dyDescent="0.45"/>
    <row r="5174" ht="14.25" hidden="1" x14ac:dyDescent="0.45"/>
    <row r="5175" ht="14.25" hidden="1" x14ac:dyDescent="0.45"/>
    <row r="5176" ht="14.25" hidden="1" x14ac:dyDescent="0.45"/>
    <row r="5177" ht="14.25" hidden="1" x14ac:dyDescent="0.45"/>
    <row r="5178" ht="14.25" hidden="1" x14ac:dyDescent="0.45"/>
    <row r="5179" ht="14.25" hidden="1" x14ac:dyDescent="0.45"/>
    <row r="5180" ht="14.25" hidden="1" x14ac:dyDescent="0.45"/>
    <row r="5181" ht="14.25" hidden="1" x14ac:dyDescent="0.45"/>
    <row r="5182" ht="14.25" hidden="1" x14ac:dyDescent="0.45"/>
    <row r="5183" ht="14.25" hidden="1" x14ac:dyDescent="0.45"/>
    <row r="5184" ht="14.25" hidden="1" x14ac:dyDescent="0.45"/>
    <row r="5185" ht="14.25" hidden="1" x14ac:dyDescent="0.45"/>
    <row r="5186" ht="14.25" hidden="1" x14ac:dyDescent="0.45"/>
    <row r="5187" ht="14.25" hidden="1" x14ac:dyDescent="0.45"/>
    <row r="5188" ht="14.25" hidden="1" x14ac:dyDescent="0.45"/>
    <row r="5189" ht="14.25" hidden="1" x14ac:dyDescent="0.45"/>
    <row r="5190" ht="14.25" hidden="1" x14ac:dyDescent="0.45"/>
    <row r="5191" ht="14.25" hidden="1" x14ac:dyDescent="0.45"/>
    <row r="5192" ht="14.25" hidden="1" x14ac:dyDescent="0.45"/>
    <row r="5193" ht="14.25" hidden="1" x14ac:dyDescent="0.45"/>
    <row r="5194" ht="14.25" hidden="1" x14ac:dyDescent="0.45"/>
    <row r="5195" ht="14.25" hidden="1" x14ac:dyDescent="0.45"/>
    <row r="5196" ht="14.25" hidden="1" x14ac:dyDescent="0.45"/>
    <row r="5197" ht="14.25" hidden="1" x14ac:dyDescent="0.45"/>
    <row r="5198" ht="14.25" hidden="1" x14ac:dyDescent="0.45"/>
    <row r="5199" ht="14.25" hidden="1" x14ac:dyDescent="0.45"/>
    <row r="5200" ht="14.25" hidden="1" x14ac:dyDescent="0.45"/>
    <row r="5201" ht="14.25" hidden="1" x14ac:dyDescent="0.45"/>
    <row r="5202" ht="14.25" hidden="1" x14ac:dyDescent="0.45"/>
    <row r="5203" ht="14.25" hidden="1" x14ac:dyDescent="0.45"/>
    <row r="5204" ht="14.25" hidden="1" x14ac:dyDescent="0.45"/>
    <row r="5205" ht="14.25" hidden="1" x14ac:dyDescent="0.45"/>
    <row r="5206" ht="14.25" hidden="1" x14ac:dyDescent="0.45"/>
    <row r="5207" ht="14.25" hidden="1" x14ac:dyDescent="0.45"/>
    <row r="5208" ht="14.25" hidden="1" x14ac:dyDescent="0.45"/>
    <row r="5209" ht="14.25" hidden="1" x14ac:dyDescent="0.45"/>
    <row r="5210" ht="14.25" hidden="1" x14ac:dyDescent="0.45"/>
    <row r="5211" ht="14.25" hidden="1" x14ac:dyDescent="0.45"/>
    <row r="5212" ht="14.25" hidden="1" x14ac:dyDescent="0.45"/>
    <row r="5213" ht="14.25" hidden="1" x14ac:dyDescent="0.45"/>
    <row r="5214" ht="14.25" hidden="1" x14ac:dyDescent="0.45"/>
    <row r="5215" ht="14.25" hidden="1" x14ac:dyDescent="0.45"/>
    <row r="5216" ht="14.25" hidden="1" x14ac:dyDescent="0.45"/>
    <row r="5217" ht="14.25" hidden="1" x14ac:dyDescent="0.45"/>
    <row r="5218" ht="14.25" hidden="1" x14ac:dyDescent="0.45"/>
    <row r="5219" ht="14.25" hidden="1" x14ac:dyDescent="0.45"/>
    <row r="5220" ht="14.25" hidden="1" x14ac:dyDescent="0.45"/>
    <row r="5221" ht="14.25" hidden="1" x14ac:dyDescent="0.45"/>
    <row r="5222" ht="14.25" hidden="1" x14ac:dyDescent="0.45"/>
    <row r="5223" ht="14.25" hidden="1" x14ac:dyDescent="0.45"/>
    <row r="5224" ht="14.25" hidden="1" x14ac:dyDescent="0.45"/>
    <row r="5225" ht="14.25" hidden="1" x14ac:dyDescent="0.45"/>
    <row r="5226" ht="14.25" hidden="1" x14ac:dyDescent="0.45"/>
    <row r="5227" ht="14.25" hidden="1" x14ac:dyDescent="0.45"/>
    <row r="5228" ht="14.25" hidden="1" x14ac:dyDescent="0.45"/>
    <row r="5229" ht="14.25" hidden="1" x14ac:dyDescent="0.45"/>
    <row r="5230" ht="14.25" hidden="1" x14ac:dyDescent="0.45"/>
    <row r="5231" ht="14.25" hidden="1" x14ac:dyDescent="0.45"/>
    <row r="5232" ht="14.25" hidden="1" x14ac:dyDescent="0.45"/>
    <row r="5233" ht="14.25" hidden="1" x14ac:dyDescent="0.45"/>
    <row r="5234" ht="14.25" hidden="1" x14ac:dyDescent="0.45"/>
    <row r="5235" ht="14.25" hidden="1" x14ac:dyDescent="0.45"/>
    <row r="5236" ht="14.25" hidden="1" x14ac:dyDescent="0.45"/>
    <row r="5237" ht="14.25" hidden="1" x14ac:dyDescent="0.45"/>
    <row r="5238" ht="14.25" hidden="1" x14ac:dyDescent="0.45"/>
    <row r="5239" ht="14.25" hidden="1" x14ac:dyDescent="0.45"/>
    <row r="5240" ht="14.25" hidden="1" x14ac:dyDescent="0.45"/>
    <row r="5241" ht="14.25" hidden="1" x14ac:dyDescent="0.45"/>
    <row r="5242" ht="14.25" hidden="1" x14ac:dyDescent="0.45"/>
    <row r="5243" ht="14.25" hidden="1" x14ac:dyDescent="0.45"/>
    <row r="5244" ht="14.25" hidden="1" x14ac:dyDescent="0.45"/>
    <row r="5245" ht="14.25" hidden="1" x14ac:dyDescent="0.45"/>
    <row r="5246" ht="14.25" hidden="1" x14ac:dyDescent="0.45"/>
    <row r="5247" ht="14.25" hidden="1" x14ac:dyDescent="0.45"/>
    <row r="5248" ht="14.25" hidden="1" x14ac:dyDescent="0.45"/>
    <row r="5249" ht="14.25" hidden="1" x14ac:dyDescent="0.45"/>
    <row r="5250" ht="14.25" hidden="1" x14ac:dyDescent="0.45"/>
    <row r="5251" ht="14.25" hidden="1" x14ac:dyDescent="0.45"/>
    <row r="5252" ht="14.25" hidden="1" x14ac:dyDescent="0.45"/>
    <row r="5253" ht="14.25" hidden="1" x14ac:dyDescent="0.45"/>
    <row r="5254" ht="14.25" hidden="1" x14ac:dyDescent="0.45"/>
    <row r="5255" ht="14.25" hidden="1" x14ac:dyDescent="0.45"/>
    <row r="5256" ht="14.25" hidden="1" x14ac:dyDescent="0.45"/>
    <row r="5257" ht="14.25" hidden="1" x14ac:dyDescent="0.45"/>
    <row r="5258" ht="14.25" hidden="1" x14ac:dyDescent="0.45"/>
    <row r="5259" ht="14.25" hidden="1" x14ac:dyDescent="0.45"/>
    <row r="5260" ht="14.25" hidden="1" x14ac:dyDescent="0.45"/>
    <row r="5261" ht="14.25" hidden="1" x14ac:dyDescent="0.45"/>
    <row r="5262" ht="14.25" hidden="1" x14ac:dyDescent="0.45"/>
    <row r="5263" ht="14.25" hidden="1" x14ac:dyDescent="0.45"/>
    <row r="5264" ht="14.25" hidden="1" x14ac:dyDescent="0.45"/>
    <row r="5265" ht="14.25" hidden="1" x14ac:dyDescent="0.45"/>
    <row r="5266" ht="14.25" hidden="1" x14ac:dyDescent="0.45"/>
    <row r="5267" ht="14.25" hidden="1" x14ac:dyDescent="0.45"/>
    <row r="5268" ht="14.25" hidden="1" x14ac:dyDescent="0.45"/>
    <row r="5269" ht="14.25" hidden="1" x14ac:dyDescent="0.45"/>
    <row r="5270" ht="14.25" hidden="1" x14ac:dyDescent="0.45"/>
    <row r="5271" ht="14.25" hidden="1" x14ac:dyDescent="0.45"/>
    <row r="5272" ht="14.25" hidden="1" x14ac:dyDescent="0.45"/>
    <row r="5273" ht="14.25" hidden="1" x14ac:dyDescent="0.45"/>
    <row r="5274" ht="14.25" hidden="1" x14ac:dyDescent="0.45"/>
    <row r="5275" ht="14.25" hidden="1" x14ac:dyDescent="0.45"/>
    <row r="5276" ht="14.25" hidden="1" x14ac:dyDescent="0.45"/>
    <row r="5277" ht="14.25" hidden="1" x14ac:dyDescent="0.45"/>
    <row r="5278" ht="14.25" hidden="1" x14ac:dyDescent="0.45"/>
    <row r="5279" ht="14.25" hidden="1" x14ac:dyDescent="0.45"/>
    <row r="5280" ht="14.25" hidden="1" x14ac:dyDescent="0.45"/>
    <row r="5281" ht="14.25" hidden="1" x14ac:dyDescent="0.45"/>
    <row r="5282" ht="14.25" hidden="1" x14ac:dyDescent="0.45"/>
    <row r="5283" ht="14.25" hidden="1" x14ac:dyDescent="0.45"/>
    <row r="5284" ht="14.25" hidden="1" x14ac:dyDescent="0.45"/>
    <row r="5285" ht="14.25" hidden="1" x14ac:dyDescent="0.45"/>
    <row r="5286" ht="14.25" hidden="1" x14ac:dyDescent="0.45"/>
    <row r="5287" ht="14.25" hidden="1" x14ac:dyDescent="0.45"/>
    <row r="5288" ht="14.25" hidden="1" x14ac:dyDescent="0.45"/>
    <row r="5289" ht="14.25" hidden="1" x14ac:dyDescent="0.45"/>
    <row r="5290" ht="14.25" hidden="1" x14ac:dyDescent="0.45"/>
    <row r="5291" ht="14.25" hidden="1" x14ac:dyDescent="0.45"/>
    <row r="5292" ht="14.25" hidden="1" x14ac:dyDescent="0.45"/>
    <row r="5293" ht="14.25" hidden="1" x14ac:dyDescent="0.45"/>
    <row r="5294" ht="14.25" hidden="1" x14ac:dyDescent="0.45"/>
    <row r="5295" ht="14.25" hidden="1" x14ac:dyDescent="0.45"/>
    <row r="5296" ht="14.25" hidden="1" x14ac:dyDescent="0.45"/>
    <row r="5297" ht="14.25" hidden="1" x14ac:dyDescent="0.45"/>
    <row r="5298" ht="14.25" hidden="1" x14ac:dyDescent="0.45"/>
    <row r="5299" ht="14.25" hidden="1" x14ac:dyDescent="0.45"/>
    <row r="5300" ht="14.25" hidden="1" x14ac:dyDescent="0.45"/>
    <row r="5301" ht="14.25" hidden="1" x14ac:dyDescent="0.45"/>
    <row r="5302" ht="14.25" hidden="1" x14ac:dyDescent="0.45"/>
    <row r="5303" ht="14.25" hidden="1" x14ac:dyDescent="0.45"/>
    <row r="5304" ht="14.25" hidden="1" x14ac:dyDescent="0.45"/>
    <row r="5305" ht="14.25" hidden="1" x14ac:dyDescent="0.45"/>
    <row r="5306" ht="14.25" hidden="1" x14ac:dyDescent="0.45"/>
    <row r="5307" ht="14.25" hidden="1" x14ac:dyDescent="0.45"/>
    <row r="5308" ht="14.25" hidden="1" x14ac:dyDescent="0.45"/>
    <row r="5309" ht="14.25" hidden="1" x14ac:dyDescent="0.45"/>
    <row r="5310" ht="14.25" hidden="1" x14ac:dyDescent="0.45"/>
    <row r="5311" ht="14.25" hidden="1" x14ac:dyDescent="0.45"/>
    <row r="5312" ht="14.25" hidden="1" x14ac:dyDescent="0.45"/>
    <row r="5313" ht="14.25" hidden="1" x14ac:dyDescent="0.45"/>
    <row r="5314" ht="14.25" hidden="1" x14ac:dyDescent="0.45"/>
    <row r="5315" ht="14.25" hidden="1" x14ac:dyDescent="0.45"/>
    <row r="5316" ht="14.25" hidden="1" x14ac:dyDescent="0.45"/>
    <row r="5317" ht="14.25" hidden="1" x14ac:dyDescent="0.45"/>
    <row r="5318" ht="14.25" hidden="1" x14ac:dyDescent="0.45"/>
    <row r="5319" ht="14.25" hidden="1" x14ac:dyDescent="0.45"/>
    <row r="5320" ht="14.25" hidden="1" x14ac:dyDescent="0.45"/>
    <row r="5321" ht="14.25" hidden="1" x14ac:dyDescent="0.45"/>
    <row r="5322" ht="14.25" hidden="1" x14ac:dyDescent="0.45"/>
    <row r="5323" ht="14.25" hidden="1" x14ac:dyDescent="0.45"/>
    <row r="5324" ht="14.25" hidden="1" x14ac:dyDescent="0.45"/>
    <row r="5325" ht="14.25" hidden="1" x14ac:dyDescent="0.45"/>
    <row r="5326" ht="14.25" hidden="1" x14ac:dyDescent="0.45"/>
    <row r="5327" ht="14.25" hidden="1" x14ac:dyDescent="0.45"/>
    <row r="5328" ht="14.25" hidden="1" x14ac:dyDescent="0.45"/>
    <row r="5329" ht="14.25" hidden="1" x14ac:dyDescent="0.45"/>
    <row r="5330" ht="14.25" hidden="1" x14ac:dyDescent="0.45"/>
    <row r="5331" ht="14.25" hidden="1" x14ac:dyDescent="0.45"/>
    <row r="5332" ht="14.25" hidden="1" x14ac:dyDescent="0.45"/>
    <row r="5333" ht="14.25" hidden="1" x14ac:dyDescent="0.45"/>
    <row r="5334" ht="14.25" hidden="1" x14ac:dyDescent="0.45"/>
    <row r="5335" ht="14.25" hidden="1" x14ac:dyDescent="0.45"/>
    <row r="5336" ht="14.25" hidden="1" x14ac:dyDescent="0.45"/>
    <row r="5337" ht="14.25" hidden="1" x14ac:dyDescent="0.45"/>
    <row r="5338" ht="14.25" hidden="1" x14ac:dyDescent="0.45"/>
    <row r="5339" ht="14.25" hidden="1" x14ac:dyDescent="0.45"/>
    <row r="5340" ht="14.25" hidden="1" x14ac:dyDescent="0.45"/>
    <row r="5341" ht="14.25" hidden="1" x14ac:dyDescent="0.45"/>
    <row r="5342" ht="14.25" hidden="1" x14ac:dyDescent="0.45"/>
    <row r="5343" ht="14.25" hidden="1" x14ac:dyDescent="0.45"/>
    <row r="5344" ht="14.25" hidden="1" x14ac:dyDescent="0.45"/>
    <row r="5345" ht="14.25" hidden="1" x14ac:dyDescent="0.45"/>
    <row r="5346" ht="14.25" hidden="1" x14ac:dyDescent="0.45"/>
    <row r="5347" ht="14.25" hidden="1" x14ac:dyDescent="0.45"/>
    <row r="5348" ht="14.25" hidden="1" x14ac:dyDescent="0.45"/>
    <row r="5349" ht="14.25" hidden="1" x14ac:dyDescent="0.45"/>
    <row r="5350" ht="14.25" hidden="1" x14ac:dyDescent="0.45"/>
    <row r="5351" ht="14.25" hidden="1" x14ac:dyDescent="0.45"/>
    <row r="5352" ht="14.25" hidden="1" x14ac:dyDescent="0.45"/>
    <row r="5353" ht="14.25" hidden="1" x14ac:dyDescent="0.45"/>
    <row r="5354" ht="14.25" hidden="1" x14ac:dyDescent="0.45"/>
    <row r="5355" ht="14.25" hidden="1" x14ac:dyDescent="0.45"/>
    <row r="5356" ht="14.25" hidden="1" x14ac:dyDescent="0.45"/>
    <row r="5357" ht="14.25" hidden="1" x14ac:dyDescent="0.45"/>
    <row r="5358" ht="14.25" hidden="1" x14ac:dyDescent="0.45"/>
    <row r="5359" ht="14.25" hidden="1" x14ac:dyDescent="0.45"/>
    <row r="5360" ht="14.25" hidden="1" x14ac:dyDescent="0.45"/>
    <row r="5361" ht="14.25" hidden="1" x14ac:dyDescent="0.45"/>
    <row r="5362" ht="14.25" hidden="1" x14ac:dyDescent="0.45"/>
    <row r="5363" ht="14.25" hidden="1" x14ac:dyDescent="0.45"/>
    <row r="5364" ht="14.25" hidden="1" x14ac:dyDescent="0.45"/>
    <row r="5365" ht="14.25" hidden="1" x14ac:dyDescent="0.45"/>
    <row r="5366" ht="14.25" hidden="1" x14ac:dyDescent="0.45"/>
    <row r="5367" ht="14.25" hidden="1" x14ac:dyDescent="0.45"/>
    <row r="5368" ht="14.25" hidden="1" x14ac:dyDescent="0.45"/>
    <row r="5369" ht="14.25" hidden="1" x14ac:dyDescent="0.45"/>
    <row r="5370" ht="14.25" hidden="1" x14ac:dyDescent="0.45"/>
    <row r="5371" ht="14.25" hidden="1" x14ac:dyDescent="0.45"/>
    <row r="5372" ht="14.25" hidden="1" x14ac:dyDescent="0.45"/>
    <row r="5373" ht="14.25" hidden="1" x14ac:dyDescent="0.45"/>
    <row r="5374" ht="14.25" hidden="1" x14ac:dyDescent="0.45"/>
    <row r="5375" ht="14.25" hidden="1" x14ac:dyDescent="0.45"/>
    <row r="5376" ht="14.25" hidden="1" x14ac:dyDescent="0.45"/>
    <row r="5377" ht="14.25" hidden="1" x14ac:dyDescent="0.45"/>
    <row r="5378" ht="14.25" hidden="1" x14ac:dyDescent="0.45"/>
    <row r="5379" ht="14.25" hidden="1" x14ac:dyDescent="0.45"/>
    <row r="5380" ht="14.25" hidden="1" x14ac:dyDescent="0.45"/>
    <row r="5381" ht="14.25" hidden="1" x14ac:dyDescent="0.45"/>
    <row r="5382" ht="14.25" hidden="1" x14ac:dyDescent="0.45"/>
    <row r="5383" ht="14.25" hidden="1" x14ac:dyDescent="0.45"/>
    <row r="5384" ht="14.25" hidden="1" x14ac:dyDescent="0.45"/>
    <row r="5385" ht="14.25" hidden="1" x14ac:dyDescent="0.45"/>
    <row r="5386" ht="14.25" hidden="1" x14ac:dyDescent="0.45"/>
    <row r="5387" ht="14.25" hidden="1" x14ac:dyDescent="0.45"/>
    <row r="5388" ht="14.25" hidden="1" x14ac:dyDescent="0.45"/>
    <row r="5389" ht="14.25" hidden="1" x14ac:dyDescent="0.45"/>
    <row r="5390" ht="14.25" hidden="1" x14ac:dyDescent="0.45"/>
    <row r="5391" ht="14.25" hidden="1" x14ac:dyDescent="0.45"/>
    <row r="5392" ht="14.25" hidden="1" x14ac:dyDescent="0.45"/>
    <row r="5393" ht="14.25" hidden="1" x14ac:dyDescent="0.45"/>
    <row r="5394" ht="14.25" hidden="1" x14ac:dyDescent="0.45"/>
    <row r="5395" ht="14.25" hidden="1" x14ac:dyDescent="0.45"/>
    <row r="5396" ht="14.25" hidden="1" x14ac:dyDescent="0.45"/>
    <row r="5397" ht="14.25" hidden="1" x14ac:dyDescent="0.45"/>
    <row r="5398" ht="14.25" hidden="1" x14ac:dyDescent="0.45"/>
    <row r="5399" ht="14.25" hidden="1" x14ac:dyDescent="0.45"/>
    <row r="5400" ht="14.25" hidden="1" x14ac:dyDescent="0.45"/>
    <row r="5401" ht="14.25" hidden="1" x14ac:dyDescent="0.45"/>
    <row r="5402" ht="14.25" hidden="1" x14ac:dyDescent="0.45"/>
    <row r="5403" ht="14.25" hidden="1" x14ac:dyDescent="0.45"/>
    <row r="5404" ht="14.25" hidden="1" x14ac:dyDescent="0.45"/>
    <row r="5405" ht="14.25" hidden="1" x14ac:dyDescent="0.45"/>
    <row r="5406" ht="14.25" hidden="1" x14ac:dyDescent="0.45"/>
    <row r="5407" ht="14.25" hidden="1" x14ac:dyDescent="0.45"/>
    <row r="5408" ht="14.25" hidden="1" x14ac:dyDescent="0.45"/>
    <row r="5409" ht="14.25" hidden="1" x14ac:dyDescent="0.45"/>
    <row r="5410" ht="14.25" hidden="1" x14ac:dyDescent="0.45"/>
    <row r="5411" ht="14.25" hidden="1" x14ac:dyDescent="0.45"/>
    <row r="5412" ht="14.25" hidden="1" x14ac:dyDescent="0.45"/>
    <row r="5413" ht="14.25" hidden="1" x14ac:dyDescent="0.45"/>
    <row r="5414" ht="14.25" hidden="1" x14ac:dyDescent="0.45"/>
    <row r="5415" ht="14.25" hidden="1" x14ac:dyDescent="0.45"/>
    <row r="5416" ht="14.25" hidden="1" x14ac:dyDescent="0.45"/>
    <row r="5417" ht="14.25" hidden="1" x14ac:dyDescent="0.45"/>
    <row r="5418" ht="14.25" hidden="1" x14ac:dyDescent="0.45"/>
    <row r="5419" ht="14.25" hidden="1" x14ac:dyDescent="0.45"/>
    <row r="5420" ht="14.25" hidden="1" x14ac:dyDescent="0.45"/>
    <row r="5421" ht="14.25" hidden="1" x14ac:dyDescent="0.45"/>
    <row r="5422" ht="14.25" hidden="1" x14ac:dyDescent="0.45"/>
    <row r="5423" ht="14.25" hidden="1" x14ac:dyDescent="0.45"/>
    <row r="5424" ht="14.25" hidden="1" x14ac:dyDescent="0.45"/>
    <row r="5425" ht="14.25" hidden="1" x14ac:dyDescent="0.45"/>
    <row r="5426" ht="14.25" hidden="1" x14ac:dyDescent="0.45"/>
    <row r="5427" ht="14.25" hidden="1" x14ac:dyDescent="0.45"/>
    <row r="5428" ht="14.25" hidden="1" x14ac:dyDescent="0.45"/>
    <row r="5429" ht="14.25" hidden="1" x14ac:dyDescent="0.45"/>
    <row r="5430" ht="14.25" hidden="1" x14ac:dyDescent="0.45"/>
    <row r="5431" ht="14.25" hidden="1" x14ac:dyDescent="0.45"/>
    <row r="5432" ht="14.25" hidden="1" x14ac:dyDescent="0.45"/>
    <row r="5433" ht="14.25" hidden="1" x14ac:dyDescent="0.45"/>
    <row r="5434" ht="14.25" hidden="1" x14ac:dyDescent="0.45"/>
    <row r="5435" ht="14.25" hidden="1" x14ac:dyDescent="0.45"/>
    <row r="5436" ht="14.25" hidden="1" x14ac:dyDescent="0.45"/>
    <row r="5437" ht="14.25" hidden="1" x14ac:dyDescent="0.45"/>
    <row r="5438" ht="14.25" hidden="1" x14ac:dyDescent="0.45"/>
    <row r="5439" ht="14.25" hidden="1" x14ac:dyDescent="0.45"/>
    <row r="5440" ht="14.25" hidden="1" x14ac:dyDescent="0.45"/>
    <row r="5441" ht="14.25" hidden="1" x14ac:dyDescent="0.45"/>
    <row r="5442" ht="14.25" hidden="1" x14ac:dyDescent="0.45"/>
    <row r="5443" ht="14.25" hidden="1" x14ac:dyDescent="0.45"/>
    <row r="5444" ht="14.25" hidden="1" x14ac:dyDescent="0.45"/>
    <row r="5445" ht="14.25" hidden="1" x14ac:dyDescent="0.45"/>
    <row r="5446" ht="14.25" hidden="1" x14ac:dyDescent="0.45"/>
    <row r="5447" ht="14.25" hidden="1" x14ac:dyDescent="0.45"/>
    <row r="5448" ht="14.25" hidden="1" x14ac:dyDescent="0.45"/>
    <row r="5449" ht="14.25" hidden="1" x14ac:dyDescent="0.45"/>
    <row r="5450" ht="14.25" hidden="1" x14ac:dyDescent="0.45"/>
    <row r="5451" ht="14.25" hidden="1" x14ac:dyDescent="0.45"/>
    <row r="5452" ht="14.25" hidden="1" x14ac:dyDescent="0.45"/>
    <row r="5453" ht="14.25" hidden="1" x14ac:dyDescent="0.45"/>
    <row r="5454" ht="14.25" hidden="1" x14ac:dyDescent="0.45"/>
    <row r="5455" ht="14.25" hidden="1" x14ac:dyDescent="0.45"/>
    <row r="5456" ht="14.25" hidden="1" x14ac:dyDescent="0.45"/>
    <row r="5457" ht="14.25" hidden="1" x14ac:dyDescent="0.45"/>
    <row r="5458" ht="14.25" hidden="1" x14ac:dyDescent="0.45"/>
    <row r="5459" ht="14.25" hidden="1" x14ac:dyDescent="0.45"/>
    <row r="5460" ht="14.25" hidden="1" x14ac:dyDescent="0.45"/>
    <row r="5461" ht="14.25" hidden="1" x14ac:dyDescent="0.45"/>
    <row r="5462" ht="14.25" hidden="1" x14ac:dyDescent="0.45"/>
    <row r="5463" ht="14.25" hidden="1" x14ac:dyDescent="0.45"/>
    <row r="5464" ht="14.25" hidden="1" x14ac:dyDescent="0.45"/>
    <row r="5465" ht="14.25" hidden="1" x14ac:dyDescent="0.45"/>
    <row r="5466" ht="14.25" hidden="1" x14ac:dyDescent="0.45"/>
    <row r="5467" ht="14.25" hidden="1" x14ac:dyDescent="0.45"/>
    <row r="5468" ht="14.25" hidden="1" x14ac:dyDescent="0.45"/>
    <row r="5469" ht="14.25" hidden="1" x14ac:dyDescent="0.45"/>
    <row r="5470" ht="14.25" hidden="1" x14ac:dyDescent="0.45"/>
    <row r="5471" ht="14.25" hidden="1" x14ac:dyDescent="0.45"/>
    <row r="5472" ht="14.25" hidden="1" x14ac:dyDescent="0.45"/>
    <row r="5473" ht="14.25" hidden="1" x14ac:dyDescent="0.45"/>
    <row r="5474" ht="14.25" hidden="1" x14ac:dyDescent="0.45"/>
    <row r="5475" ht="14.25" hidden="1" x14ac:dyDescent="0.45"/>
    <row r="5476" ht="14.25" hidden="1" x14ac:dyDescent="0.45"/>
    <row r="5477" ht="14.25" hidden="1" x14ac:dyDescent="0.45"/>
    <row r="5478" ht="14.25" hidden="1" x14ac:dyDescent="0.45"/>
    <row r="5479" ht="14.25" hidden="1" x14ac:dyDescent="0.45"/>
    <row r="5480" ht="14.25" hidden="1" x14ac:dyDescent="0.45"/>
    <row r="5481" ht="14.25" hidden="1" x14ac:dyDescent="0.45"/>
    <row r="5482" ht="14.25" hidden="1" x14ac:dyDescent="0.45"/>
    <row r="5483" ht="14.25" hidden="1" x14ac:dyDescent="0.45"/>
    <row r="5484" ht="14.25" hidden="1" x14ac:dyDescent="0.45"/>
    <row r="5485" ht="14.25" hidden="1" x14ac:dyDescent="0.45"/>
    <row r="5486" ht="14.25" hidden="1" x14ac:dyDescent="0.45"/>
    <row r="5487" ht="14.25" hidden="1" x14ac:dyDescent="0.45"/>
    <row r="5488" ht="14.25" hidden="1" x14ac:dyDescent="0.45"/>
    <row r="5489" ht="14.25" hidden="1" x14ac:dyDescent="0.45"/>
    <row r="5490" ht="14.25" hidden="1" x14ac:dyDescent="0.45"/>
    <row r="5491" ht="14.25" hidden="1" x14ac:dyDescent="0.45"/>
    <row r="5492" ht="14.25" hidden="1" x14ac:dyDescent="0.45"/>
    <row r="5493" ht="14.25" hidden="1" x14ac:dyDescent="0.45"/>
    <row r="5494" ht="14.25" hidden="1" x14ac:dyDescent="0.45"/>
    <row r="5495" ht="14.25" hidden="1" x14ac:dyDescent="0.45"/>
    <row r="5496" ht="14.25" hidden="1" x14ac:dyDescent="0.45"/>
    <row r="5497" ht="14.25" hidden="1" x14ac:dyDescent="0.45"/>
    <row r="5498" ht="14.25" hidden="1" x14ac:dyDescent="0.45"/>
    <row r="5499" ht="14.25" hidden="1" x14ac:dyDescent="0.45"/>
    <row r="5500" ht="14.25" hidden="1" x14ac:dyDescent="0.45"/>
    <row r="5501" ht="14.25" hidden="1" x14ac:dyDescent="0.45"/>
    <row r="5502" ht="14.25" hidden="1" x14ac:dyDescent="0.45"/>
    <row r="5503" ht="14.25" hidden="1" x14ac:dyDescent="0.45"/>
    <row r="5504" ht="14.25" hidden="1" x14ac:dyDescent="0.45"/>
    <row r="5505" ht="14.25" hidden="1" x14ac:dyDescent="0.45"/>
    <row r="5506" ht="14.25" hidden="1" x14ac:dyDescent="0.45"/>
    <row r="5507" ht="14.25" hidden="1" x14ac:dyDescent="0.45"/>
    <row r="5508" ht="14.25" hidden="1" x14ac:dyDescent="0.45"/>
    <row r="5509" ht="14.25" hidden="1" x14ac:dyDescent="0.45"/>
    <row r="5510" ht="14.25" hidden="1" x14ac:dyDescent="0.45"/>
    <row r="5511" ht="14.25" hidden="1" x14ac:dyDescent="0.45"/>
    <row r="5512" ht="14.25" hidden="1" x14ac:dyDescent="0.45"/>
    <row r="5513" ht="14.25" hidden="1" x14ac:dyDescent="0.45"/>
    <row r="5514" ht="14.25" hidden="1" x14ac:dyDescent="0.45"/>
    <row r="5515" ht="14.25" hidden="1" x14ac:dyDescent="0.45"/>
    <row r="5516" ht="14.25" hidden="1" x14ac:dyDescent="0.45"/>
    <row r="5517" ht="14.25" hidden="1" x14ac:dyDescent="0.45"/>
    <row r="5518" ht="14.25" hidden="1" x14ac:dyDescent="0.45"/>
    <row r="5519" ht="14.25" hidden="1" x14ac:dyDescent="0.45"/>
    <row r="5520" ht="14.25" hidden="1" x14ac:dyDescent="0.45"/>
    <row r="5521" ht="14.25" hidden="1" x14ac:dyDescent="0.45"/>
    <row r="5522" ht="14.25" hidden="1" x14ac:dyDescent="0.45"/>
    <row r="5523" ht="14.25" hidden="1" x14ac:dyDescent="0.45"/>
    <row r="5524" ht="14.25" hidden="1" x14ac:dyDescent="0.45"/>
    <row r="5525" ht="14.25" hidden="1" x14ac:dyDescent="0.45"/>
    <row r="5526" ht="14.25" hidden="1" x14ac:dyDescent="0.45"/>
    <row r="5527" ht="14.25" hidden="1" x14ac:dyDescent="0.45"/>
    <row r="5528" ht="14.25" hidden="1" x14ac:dyDescent="0.45"/>
    <row r="5529" ht="14.25" hidden="1" x14ac:dyDescent="0.45"/>
    <row r="5530" ht="14.25" hidden="1" x14ac:dyDescent="0.45"/>
    <row r="5531" ht="14.25" hidden="1" x14ac:dyDescent="0.45"/>
    <row r="5532" ht="14.25" hidden="1" x14ac:dyDescent="0.45"/>
    <row r="5533" ht="14.25" hidden="1" x14ac:dyDescent="0.45"/>
    <row r="5534" ht="14.25" hidden="1" x14ac:dyDescent="0.45"/>
    <row r="5535" ht="14.25" hidden="1" x14ac:dyDescent="0.45"/>
    <row r="5536" ht="14.25" hidden="1" x14ac:dyDescent="0.45"/>
    <row r="5537" ht="14.25" hidden="1" x14ac:dyDescent="0.45"/>
    <row r="5538" ht="14.25" hidden="1" x14ac:dyDescent="0.45"/>
    <row r="5539" ht="14.25" hidden="1" x14ac:dyDescent="0.45"/>
    <row r="5540" ht="14.25" hidden="1" x14ac:dyDescent="0.45"/>
    <row r="5541" ht="14.25" hidden="1" x14ac:dyDescent="0.45"/>
    <row r="5542" ht="14.25" hidden="1" x14ac:dyDescent="0.45"/>
    <row r="5543" ht="14.25" hidden="1" x14ac:dyDescent="0.45"/>
    <row r="5544" ht="14.25" hidden="1" x14ac:dyDescent="0.45"/>
    <row r="5545" ht="14.25" hidden="1" x14ac:dyDescent="0.45"/>
    <row r="5546" ht="14.25" hidden="1" x14ac:dyDescent="0.45"/>
    <row r="5547" ht="14.25" hidden="1" x14ac:dyDescent="0.45"/>
    <row r="5548" ht="14.25" hidden="1" x14ac:dyDescent="0.45"/>
    <row r="5549" ht="14.25" hidden="1" x14ac:dyDescent="0.45"/>
    <row r="5550" ht="14.25" hidden="1" x14ac:dyDescent="0.45"/>
    <row r="5551" ht="14.25" hidden="1" x14ac:dyDescent="0.45"/>
    <row r="5552" ht="14.25" hidden="1" x14ac:dyDescent="0.45"/>
    <row r="5553" ht="14.25" hidden="1" x14ac:dyDescent="0.45"/>
    <row r="5554" ht="14.25" hidden="1" x14ac:dyDescent="0.45"/>
    <row r="5555" ht="14.25" hidden="1" x14ac:dyDescent="0.45"/>
    <row r="5556" ht="14.25" hidden="1" x14ac:dyDescent="0.45"/>
    <row r="5557" ht="14.25" hidden="1" x14ac:dyDescent="0.45"/>
    <row r="5558" ht="14.25" hidden="1" x14ac:dyDescent="0.45"/>
    <row r="5559" ht="14.25" hidden="1" x14ac:dyDescent="0.45"/>
    <row r="5560" ht="14.25" hidden="1" x14ac:dyDescent="0.45"/>
    <row r="5561" ht="14.25" hidden="1" x14ac:dyDescent="0.45"/>
    <row r="5562" ht="14.25" hidden="1" x14ac:dyDescent="0.45"/>
    <row r="5563" ht="14.25" hidden="1" x14ac:dyDescent="0.45"/>
    <row r="5564" ht="14.25" hidden="1" x14ac:dyDescent="0.45"/>
    <row r="5565" ht="14.25" hidden="1" x14ac:dyDescent="0.45"/>
    <row r="5566" ht="14.25" hidden="1" x14ac:dyDescent="0.45"/>
    <row r="5567" ht="14.25" hidden="1" x14ac:dyDescent="0.45"/>
    <row r="5568" ht="14.25" hidden="1" x14ac:dyDescent="0.45"/>
    <row r="5569" ht="14.25" hidden="1" x14ac:dyDescent="0.45"/>
    <row r="5570" ht="14.25" hidden="1" x14ac:dyDescent="0.45"/>
    <row r="5571" ht="14.25" hidden="1" x14ac:dyDescent="0.45"/>
    <row r="5572" ht="14.25" hidden="1" x14ac:dyDescent="0.45"/>
    <row r="5573" ht="14.25" hidden="1" x14ac:dyDescent="0.45"/>
    <row r="5574" ht="14.25" hidden="1" x14ac:dyDescent="0.45"/>
    <row r="5575" ht="14.25" hidden="1" x14ac:dyDescent="0.45"/>
    <row r="5576" ht="14.25" hidden="1" x14ac:dyDescent="0.45"/>
    <row r="5577" ht="14.25" hidden="1" x14ac:dyDescent="0.45"/>
    <row r="5578" ht="14.25" hidden="1" x14ac:dyDescent="0.45"/>
    <row r="5579" ht="14.25" hidden="1" x14ac:dyDescent="0.45"/>
    <row r="5580" ht="14.25" hidden="1" x14ac:dyDescent="0.45"/>
    <row r="5581" ht="14.25" hidden="1" x14ac:dyDescent="0.45"/>
    <row r="5582" ht="14.25" hidden="1" x14ac:dyDescent="0.45"/>
    <row r="5583" ht="14.25" hidden="1" x14ac:dyDescent="0.45"/>
    <row r="5584" ht="14.25" hidden="1" x14ac:dyDescent="0.45"/>
    <row r="5585" ht="14.25" hidden="1" x14ac:dyDescent="0.45"/>
    <row r="5586" ht="14.25" hidden="1" x14ac:dyDescent="0.45"/>
    <row r="5587" ht="14.25" hidden="1" x14ac:dyDescent="0.45"/>
    <row r="5588" ht="14.25" hidden="1" x14ac:dyDescent="0.45"/>
    <row r="5589" ht="14.25" hidden="1" x14ac:dyDescent="0.45"/>
    <row r="5590" ht="14.25" hidden="1" x14ac:dyDescent="0.45"/>
    <row r="5591" ht="14.25" hidden="1" x14ac:dyDescent="0.45"/>
    <row r="5592" ht="14.25" hidden="1" x14ac:dyDescent="0.45"/>
    <row r="5593" ht="14.25" hidden="1" x14ac:dyDescent="0.45"/>
    <row r="5594" ht="14.25" hidden="1" x14ac:dyDescent="0.45"/>
    <row r="5595" ht="14.25" hidden="1" x14ac:dyDescent="0.45"/>
    <row r="5596" ht="14.25" hidden="1" x14ac:dyDescent="0.45"/>
    <row r="5597" ht="14.25" hidden="1" x14ac:dyDescent="0.45"/>
    <row r="5598" ht="14.25" hidden="1" x14ac:dyDescent="0.45"/>
    <row r="5599" ht="14.25" hidden="1" x14ac:dyDescent="0.45"/>
    <row r="5600" ht="14.25" hidden="1" x14ac:dyDescent="0.45"/>
    <row r="5601" ht="14.25" hidden="1" x14ac:dyDescent="0.45"/>
    <row r="5602" ht="14.25" hidden="1" x14ac:dyDescent="0.45"/>
    <row r="5603" ht="14.25" hidden="1" x14ac:dyDescent="0.45"/>
    <row r="5604" ht="14.25" hidden="1" x14ac:dyDescent="0.45"/>
    <row r="5605" ht="14.25" hidden="1" x14ac:dyDescent="0.45"/>
    <row r="5606" ht="14.25" hidden="1" x14ac:dyDescent="0.45"/>
    <row r="5607" ht="14.25" hidden="1" x14ac:dyDescent="0.45"/>
    <row r="5608" ht="14.25" hidden="1" x14ac:dyDescent="0.45"/>
    <row r="5609" ht="14.25" hidden="1" x14ac:dyDescent="0.45"/>
    <row r="5610" ht="14.25" hidden="1" x14ac:dyDescent="0.45"/>
    <row r="5611" ht="14.25" hidden="1" x14ac:dyDescent="0.45"/>
    <row r="5612" ht="14.25" hidden="1" x14ac:dyDescent="0.45"/>
    <row r="5613" ht="14.25" hidden="1" x14ac:dyDescent="0.45"/>
    <row r="5614" ht="14.25" hidden="1" x14ac:dyDescent="0.45"/>
    <row r="5615" ht="14.25" hidden="1" x14ac:dyDescent="0.45"/>
    <row r="5616" ht="14.25" hidden="1" x14ac:dyDescent="0.45"/>
    <row r="5617" ht="14.25" hidden="1" x14ac:dyDescent="0.45"/>
    <row r="5618" ht="14.25" hidden="1" x14ac:dyDescent="0.45"/>
    <row r="5619" ht="14.25" hidden="1" x14ac:dyDescent="0.45"/>
    <row r="5620" ht="14.25" hidden="1" x14ac:dyDescent="0.45"/>
    <row r="5621" ht="14.25" hidden="1" x14ac:dyDescent="0.45"/>
    <row r="5622" ht="14.25" hidden="1" x14ac:dyDescent="0.45"/>
    <row r="5623" ht="14.25" hidden="1" x14ac:dyDescent="0.45"/>
    <row r="5624" ht="14.25" hidden="1" x14ac:dyDescent="0.45"/>
    <row r="5625" ht="14.25" hidden="1" x14ac:dyDescent="0.45"/>
    <row r="5626" ht="14.25" hidden="1" x14ac:dyDescent="0.45"/>
    <row r="5627" ht="14.25" hidden="1" x14ac:dyDescent="0.45"/>
    <row r="5628" ht="14.25" hidden="1" x14ac:dyDescent="0.45"/>
    <row r="5629" ht="14.25" hidden="1" x14ac:dyDescent="0.45"/>
    <row r="5630" ht="14.25" hidden="1" x14ac:dyDescent="0.45"/>
    <row r="5631" ht="14.25" hidden="1" x14ac:dyDescent="0.45"/>
    <row r="5632" ht="14.25" hidden="1" x14ac:dyDescent="0.45"/>
    <row r="5633" ht="14.25" hidden="1" x14ac:dyDescent="0.45"/>
    <row r="5634" ht="14.25" hidden="1" x14ac:dyDescent="0.45"/>
    <row r="5635" ht="14.25" hidden="1" x14ac:dyDescent="0.45"/>
    <row r="5636" ht="14.25" hidden="1" x14ac:dyDescent="0.45"/>
    <row r="5637" ht="14.25" hidden="1" x14ac:dyDescent="0.45"/>
    <row r="5638" ht="14.25" hidden="1" x14ac:dyDescent="0.45"/>
    <row r="5639" ht="14.25" hidden="1" x14ac:dyDescent="0.45"/>
    <row r="5640" ht="14.25" hidden="1" x14ac:dyDescent="0.45"/>
    <row r="5641" ht="14.25" hidden="1" x14ac:dyDescent="0.45"/>
    <row r="5642" ht="14.25" hidden="1" x14ac:dyDescent="0.45"/>
    <row r="5643" ht="14.25" hidden="1" x14ac:dyDescent="0.45"/>
    <row r="5644" ht="14.25" hidden="1" x14ac:dyDescent="0.45"/>
    <row r="5645" ht="14.25" hidden="1" x14ac:dyDescent="0.45"/>
    <row r="5646" ht="14.25" hidden="1" x14ac:dyDescent="0.45"/>
    <row r="5647" ht="14.25" hidden="1" x14ac:dyDescent="0.45"/>
    <row r="5648" ht="14.25" hidden="1" x14ac:dyDescent="0.45"/>
    <row r="5649" ht="14.25" hidden="1" x14ac:dyDescent="0.45"/>
    <row r="5650" ht="14.25" hidden="1" x14ac:dyDescent="0.45"/>
    <row r="5651" ht="14.25" hidden="1" x14ac:dyDescent="0.45"/>
    <row r="5652" ht="14.25" hidden="1" x14ac:dyDescent="0.45"/>
    <row r="5653" ht="14.25" hidden="1" x14ac:dyDescent="0.45"/>
    <row r="5654" ht="14.25" hidden="1" x14ac:dyDescent="0.45"/>
    <row r="5655" ht="14.25" hidden="1" x14ac:dyDescent="0.45"/>
    <row r="5656" ht="14.25" hidden="1" x14ac:dyDescent="0.45"/>
    <row r="5657" ht="14.25" hidden="1" x14ac:dyDescent="0.45"/>
    <row r="5658" ht="14.25" hidden="1" x14ac:dyDescent="0.45"/>
    <row r="5659" ht="14.25" hidden="1" x14ac:dyDescent="0.45"/>
    <row r="5660" ht="14.25" hidden="1" x14ac:dyDescent="0.45"/>
    <row r="5661" ht="14.25" hidden="1" x14ac:dyDescent="0.45"/>
    <row r="5662" ht="14.25" hidden="1" x14ac:dyDescent="0.45"/>
    <row r="5663" ht="14.25" hidden="1" x14ac:dyDescent="0.45"/>
    <row r="5664" ht="14.25" hidden="1" x14ac:dyDescent="0.45"/>
    <row r="5665" ht="14.25" hidden="1" x14ac:dyDescent="0.45"/>
    <row r="5666" ht="14.25" hidden="1" x14ac:dyDescent="0.45"/>
    <row r="5667" ht="14.25" hidden="1" x14ac:dyDescent="0.45"/>
    <row r="5668" ht="14.25" hidden="1" x14ac:dyDescent="0.45"/>
    <row r="5669" ht="14.25" hidden="1" x14ac:dyDescent="0.45"/>
    <row r="5670" ht="14.25" hidden="1" x14ac:dyDescent="0.45"/>
    <row r="5671" ht="14.25" hidden="1" x14ac:dyDescent="0.45"/>
    <row r="5672" ht="14.25" hidden="1" x14ac:dyDescent="0.45"/>
    <row r="5673" ht="14.25" hidden="1" x14ac:dyDescent="0.45"/>
    <row r="5674" ht="14.25" hidden="1" x14ac:dyDescent="0.45"/>
    <row r="5675" ht="14.25" hidden="1" x14ac:dyDescent="0.45"/>
    <row r="5676" ht="14.25" hidden="1" x14ac:dyDescent="0.45"/>
    <row r="5677" ht="14.25" hidden="1" x14ac:dyDescent="0.45"/>
    <row r="5678" ht="14.25" hidden="1" x14ac:dyDescent="0.45"/>
    <row r="5679" ht="14.25" hidden="1" x14ac:dyDescent="0.45"/>
    <row r="5680" ht="14.25" hidden="1" x14ac:dyDescent="0.45"/>
    <row r="5681" ht="14.25" hidden="1" x14ac:dyDescent="0.45"/>
    <row r="5682" ht="14.25" hidden="1" x14ac:dyDescent="0.45"/>
    <row r="5683" ht="14.25" hidden="1" x14ac:dyDescent="0.45"/>
    <row r="5684" ht="14.25" hidden="1" x14ac:dyDescent="0.45"/>
    <row r="5685" ht="14.25" hidden="1" x14ac:dyDescent="0.45"/>
    <row r="5686" ht="14.25" hidden="1" x14ac:dyDescent="0.45"/>
    <row r="5687" ht="14.25" hidden="1" x14ac:dyDescent="0.45"/>
    <row r="5688" ht="14.25" hidden="1" x14ac:dyDescent="0.45"/>
    <row r="5689" ht="14.25" hidden="1" x14ac:dyDescent="0.45"/>
    <row r="5690" ht="14.25" hidden="1" x14ac:dyDescent="0.45"/>
    <row r="5691" ht="14.25" hidden="1" x14ac:dyDescent="0.45"/>
    <row r="5692" ht="14.25" hidden="1" x14ac:dyDescent="0.45"/>
    <row r="5693" ht="14.25" hidden="1" x14ac:dyDescent="0.45"/>
    <row r="5694" ht="14.25" hidden="1" x14ac:dyDescent="0.45"/>
    <row r="5695" ht="14.25" hidden="1" x14ac:dyDescent="0.45"/>
    <row r="5696" ht="14.25" hidden="1" x14ac:dyDescent="0.45"/>
    <row r="5697" ht="14.25" hidden="1" x14ac:dyDescent="0.45"/>
    <row r="5698" ht="14.25" hidden="1" x14ac:dyDescent="0.45"/>
    <row r="5699" ht="14.25" hidden="1" x14ac:dyDescent="0.45"/>
    <row r="5700" ht="14.25" hidden="1" x14ac:dyDescent="0.45"/>
    <row r="5701" ht="14.25" hidden="1" x14ac:dyDescent="0.45"/>
    <row r="5702" ht="14.25" hidden="1" x14ac:dyDescent="0.45"/>
    <row r="5703" ht="14.25" hidden="1" x14ac:dyDescent="0.45"/>
    <row r="5704" ht="14.25" hidden="1" x14ac:dyDescent="0.45"/>
    <row r="5705" ht="14.25" hidden="1" x14ac:dyDescent="0.45"/>
    <row r="5706" ht="14.25" hidden="1" x14ac:dyDescent="0.45"/>
    <row r="5707" ht="14.25" hidden="1" x14ac:dyDescent="0.45"/>
    <row r="5708" ht="14.25" hidden="1" x14ac:dyDescent="0.45"/>
    <row r="5709" ht="14.25" hidden="1" x14ac:dyDescent="0.45"/>
    <row r="5710" ht="14.25" hidden="1" x14ac:dyDescent="0.45"/>
    <row r="5711" ht="14.25" hidden="1" x14ac:dyDescent="0.45"/>
    <row r="5712" ht="14.25" hidden="1" x14ac:dyDescent="0.45"/>
    <row r="5713" ht="14.25" hidden="1" x14ac:dyDescent="0.45"/>
    <row r="5714" ht="14.25" hidden="1" x14ac:dyDescent="0.45"/>
    <row r="5715" ht="14.25" hidden="1" x14ac:dyDescent="0.45"/>
    <row r="5716" ht="14.25" hidden="1" x14ac:dyDescent="0.45"/>
    <row r="5717" ht="14.25" hidden="1" x14ac:dyDescent="0.45"/>
    <row r="5718" ht="14.25" hidden="1" x14ac:dyDescent="0.45"/>
    <row r="5719" ht="14.25" hidden="1" x14ac:dyDescent="0.45"/>
    <row r="5720" ht="14.25" hidden="1" x14ac:dyDescent="0.45"/>
    <row r="5721" ht="14.25" hidden="1" x14ac:dyDescent="0.45"/>
    <row r="5722" ht="14.25" hidden="1" x14ac:dyDescent="0.45"/>
    <row r="5723" ht="14.25" hidden="1" x14ac:dyDescent="0.45"/>
    <row r="5724" ht="14.25" hidden="1" x14ac:dyDescent="0.45"/>
    <row r="5725" ht="14.25" hidden="1" x14ac:dyDescent="0.45"/>
    <row r="5726" ht="14.25" hidden="1" x14ac:dyDescent="0.45"/>
    <row r="5727" ht="14.25" hidden="1" x14ac:dyDescent="0.45"/>
    <row r="5728" ht="14.25" hidden="1" x14ac:dyDescent="0.45"/>
    <row r="5729" ht="14.25" hidden="1" x14ac:dyDescent="0.45"/>
    <row r="5730" ht="14.25" hidden="1" x14ac:dyDescent="0.45"/>
    <row r="5731" ht="14.25" hidden="1" x14ac:dyDescent="0.45"/>
    <row r="5732" ht="14.25" hidden="1" x14ac:dyDescent="0.45"/>
    <row r="5733" ht="14.25" hidden="1" x14ac:dyDescent="0.45"/>
    <row r="5734" ht="14.25" hidden="1" x14ac:dyDescent="0.45"/>
    <row r="5735" ht="14.25" hidden="1" x14ac:dyDescent="0.45"/>
    <row r="5736" ht="14.25" hidden="1" x14ac:dyDescent="0.45"/>
    <row r="5737" ht="14.25" hidden="1" x14ac:dyDescent="0.45"/>
    <row r="5738" ht="14.25" hidden="1" x14ac:dyDescent="0.45"/>
    <row r="5739" ht="14.25" hidden="1" x14ac:dyDescent="0.45"/>
    <row r="5740" ht="14.25" hidden="1" x14ac:dyDescent="0.45"/>
    <row r="5741" ht="14.25" hidden="1" x14ac:dyDescent="0.45"/>
    <row r="5742" ht="14.25" hidden="1" x14ac:dyDescent="0.45"/>
    <row r="5743" ht="14.25" hidden="1" x14ac:dyDescent="0.45"/>
    <row r="5744" ht="14.25" hidden="1" x14ac:dyDescent="0.45"/>
    <row r="5745" ht="14.25" hidden="1" x14ac:dyDescent="0.45"/>
    <row r="5746" ht="14.25" hidden="1" x14ac:dyDescent="0.45"/>
    <row r="5747" ht="14.25" hidden="1" x14ac:dyDescent="0.45"/>
    <row r="5748" ht="14.25" hidden="1" x14ac:dyDescent="0.45"/>
    <row r="5749" ht="14.25" hidden="1" x14ac:dyDescent="0.45"/>
    <row r="5750" ht="14.25" hidden="1" x14ac:dyDescent="0.45"/>
    <row r="5751" ht="14.25" hidden="1" x14ac:dyDescent="0.45"/>
    <row r="5752" ht="14.25" hidden="1" x14ac:dyDescent="0.45"/>
    <row r="5753" ht="14.25" hidden="1" x14ac:dyDescent="0.45"/>
    <row r="5754" ht="14.25" hidden="1" x14ac:dyDescent="0.45"/>
    <row r="5755" ht="14.25" hidden="1" x14ac:dyDescent="0.45"/>
    <row r="5756" ht="14.25" hidden="1" x14ac:dyDescent="0.45"/>
    <row r="5757" ht="14.25" hidden="1" x14ac:dyDescent="0.45"/>
    <row r="5758" ht="14.25" hidden="1" x14ac:dyDescent="0.45"/>
    <row r="5759" ht="14.25" hidden="1" x14ac:dyDescent="0.45"/>
    <row r="5760" ht="14.25" hidden="1" x14ac:dyDescent="0.45"/>
    <row r="5761" ht="14.25" hidden="1" x14ac:dyDescent="0.45"/>
    <row r="5762" ht="14.25" hidden="1" x14ac:dyDescent="0.45"/>
    <row r="5763" ht="14.25" hidden="1" x14ac:dyDescent="0.45"/>
    <row r="5764" ht="14.25" hidden="1" x14ac:dyDescent="0.45"/>
    <row r="5765" ht="14.25" hidden="1" x14ac:dyDescent="0.45"/>
    <row r="5766" ht="14.25" hidden="1" x14ac:dyDescent="0.45"/>
    <row r="5767" ht="14.25" hidden="1" x14ac:dyDescent="0.45"/>
    <row r="5768" ht="14.25" hidden="1" x14ac:dyDescent="0.45"/>
    <row r="5769" ht="14.25" hidden="1" x14ac:dyDescent="0.45"/>
    <row r="5770" ht="14.25" hidden="1" x14ac:dyDescent="0.45"/>
    <row r="5771" ht="14.25" hidden="1" x14ac:dyDescent="0.45"/>
    <row r="5772" ht="14.25" hidden="1" x14ac:dyDescent="0.45"/>
    <row r="5773" ht="14.25" hidden="1" x14ac:dyDescent="0.45"/>
    <row r="5774" ht="14.25" hidden="1" x14ac:dyDescent="0.45"/>
    <row r="5775" ht="14.25" hidden="1" x14ac:dyDescent="0.45"/>
    <row r="5776" ht="14.25" hidden="1" x14ac:dyDescent="0.45"/>
    <row r="5777" ht="14.25" hidden="1" x14ac:dyDescent="0.45"/>
    <row r="5778" ht="14.25" hidden="1" x14ac:dyDescent="0.45"/>
    <row r="5779" ht="14.25" hidden="1" x14ac:dyDescent="0.45"/>
    <row r="5780" ht="14.25" hidden="1" x14ac:dyDescent="0.45"/>
    <row r="5781" ht="14.25" hidden="1" x14ac:dyDescent="0.45"/>
    <row r="5782" ht="14.25" hidden="1" x14ac:dyDescent="0.45"/>
    <row r="5783" ht="14.25" hidden="1" x14ac:dyDescent="0.45"/>
    <row r="5784" ht="14.25" hidden="1" x14ac:dyDescent="0.45"/>
    <row r="5785" ht="14.25" hidden="1" x14ac:dyDescent="0.45"/>
    <row r="5786" ht="14.25" hidden="1" x14ac:dyDescent="0.45"/>
    <row r="5787" ht="14.25" hidden="1" x14ac:dyDescent="0.45"/>
    <row r="5788" ht="14.25" hidden="1" x14ac:dyDescent="0.45"/>
    <row r="5789" ht="14.25" hidden="1" x14ac:dyDescent="0.45"/>
    <row r="5790" ht="14.25" hidden="1" x14ac:dyDescent="0.45"/>
    <row r="5791" ht="14.25" hidden="1" x14ac:dyDescent="0.45"/>
    <row r="5792" ht="14.25" hidden="1" x14ac:dyDescent="0.45"/>
    <row r="5793" ht="14.25" hidden="1" x14ac:dyDescent="0.45"/>
    <row r="5794" ht="14.25" hidden="1" x14ac:dyDescent="0.45"/>
    <row r="5795" ht="14.25" hidden="1" x14ac:dyDescent="0.45"/>
    <row r="5796" ht="14.25" hidden="1" x14ac:dyDescent="0.45"/>
    <row r="5797" ht="14.25" hidden="1" x14ac:dyDescent="0.45"/>
    <row r="5798" ht="14.25" hidden="1" x14ac:dyDescent="0.45"/>
    <row r="5799" ht="14.25" hidden="1" x14ac:dyDescent="0.45"/>
    <row r="5800" ht="14.25" hidden="1" x14ac:dyDescent="0.45"/>
    <row r="5801" ht="14.25" hidden="1" x14ac:dyDescent="0.45"/>
    <row r="5802" ht="14.25" hidden="1" x14ac:dyDescent="0.45"/>
    <row r="5803" ht="14.25" hidden="1" x14ac:dyDescent="0.45"/>
    <row r="5804" ht="14.25" hidden="1" x14ac:dyDescent="0.45"/>
    <row r="5805" ht="14.25" hidden="1" x14ac:dyDescent="0.45"/>
    <row r="5806" ht="14.25" hidden="1" x14ac:dyDescent="0.45"/>
    <row r="5807" ht="14.25" hidden="1" x14ac:dyDescent="0.45"/>
    <row r="5808" ht="14.25" hidden="1" x14ac:dyDescent="0.45"/>
    <row r="5809" ht="14.25" hidden="1" x14ac:dyDescent="0.45"/>
    <row r="5810" ht="14.25" hidden="1" x14ac:dyDescent="0.45"/>
    <row r="5811" ht="14.25" hidden="1" x14ac:dyDescent="0.45"/>
    <row r="5812" ht="14.25" hidden="1" x14ac:dyDescent="0.45"/>
    <row r="5813" ht="14.25" hidden="1" x14ac:dyDescent="0.45"/>
    <row r="5814" ht="14.25" hidden="1" x14ac:dyDescent="0.45"/>
    <row r="5815" ht="14.25" hidden="1" x14ac:dyDescent="0.45"/>
    <row r="5816" ht="14.25" hidden="1" x14ac:dyDescent="0.45"/>
    <row r="5817" ht="14.25" hidden="1" x14ac:dyDescent="0.45"/>
    <row r="5818" ht="14.25" hidden="1" x14ac:dyDescent="0.45"/>
    <row r="5819" ht="14.25" hidden="1" x14ac:dyDescent="0.45"/>
    <row r="5820" ht="14.25" hidden="1" x14ac:dyDescent="0.45"/>
    <row r="5821" ht="14.25" hidden="1" x14ac:dyDescent="0.45"/>
    <row r="5822" ht="14.25" hidden="1" x14ac:dyDescent="0.45"/>
    <row r="5823" ht="14.25" hidden="1" x14ac:dyDescent="0.45"/>
    <row r="5824" ht="14.25" hidden="1" x14ac:dyDescent="0.45"/>
    <row r="5825" ht="14.25" hidden="1" x14ac:dyDescent="0.45"/>
    <row r="5826" ht="14.25" hidden="1" x14ac:dyDescent="0.45"/>
    <row r="5827" ht="14.25" hidden="1" x14ac:dyDescent="0.45"/>
    <row r="5828" ht="14.25" hidden="1" x14ac:dyDescent="0.45"/>
    <row r="5829" ht="14.25" hidden="1" x14ac:dyDescent="0.45"/>
    <row r="5830" ht="14.25" hidden="1" x14ac:dyDescent="0.45"/>
    <row r="5831" ht="14.25" hidden="1" x14ac:dyDescent="0.45"/>
    <row r="5832" ht="14.25" hidden="1" x14ac:dyDescent="0.45"/>
    <row r="5833" ht="14.25" hidden="1" x14ac:dyDescent="0.45"/>
    <row r="5834" ht="14.25" hidden="1" x14ac:dyDescent="0.45"/>
    <row r="5835" ht="14.25" hidden="1" x14ac:dyDescent="0.45"/>
    <row r="5836" ht="14.25" hidden="1" x14ac:dyDescent="0.45"/>
    <row r="5837" ht="14.25" hidden="1" x14ac:dyDescent="0.45"/>
    <row r="5838" ht="14.25" hidden="1" x14ac:dyDescent="0.45"/>
    <row r="5839" ht="14.25" hidden="1" x14ac:dyDescent="0.45"/>
    <row r="5840" ht="14.25" hidden="1" x14ac:dyDescent="0.45"/>
    <row r="5841" ht="14.25" hidden="1" x14ac:dyDescent="0.45"/>
    <row r="5842" ht="14.25" hidden="1" x14ac:dyDescent="0.45"/>
    <row r="5843" ht="14.25" hidden="1" x14ac:dyDescent="0.45"/>
    <row r="5844" ht="14.25" hidden="1" x14ac:dyDescent="0.45"/>
    <row r="5845" ht="14.25" hidden="1" x14ac:dyDescent="0.45"/>
    <row r="5846" ht="14.25" hidden="1" x14ac:dyDescent="0.45"/>
    <row r="5847" ht="14.25" hidden="1" x14ac:dyDescent="0.45"/>
    <row r="5848" ht="14.25" hidden="1" x14ac:dyDescent="0.45"/>
    <row r="5849" ht="14.25" hidden="1" x14ac:dyDescent="0.45"/>
    <row r="5850" ht="14.25" hidden="1" x14ac:dyDescent="0.45"/>
    <row r="5851" ht="14.25" hidden="1" x14ac:dyDescent="0.45"/>
    <row r="5852" ht="14.25" hidden="1" x14ac:dyDescent="0.45"/>
    <row r="5853" ht="14.25" hidden="1" x14ac:dyDescent="0.45"/>
    <row r="5854" ht="14.25" hidden="1" x14ac:dyDescent="0.45"/>
    <row r="5855" ht="14.25" hidden="1" x14ac:dyDescent="0.45"/>
    <row r="5856" ht="14.25" hidden="1" x14ac:dyDescent="0.45"/>
    <row r="5857" ht="14.25" hidden="1" x14ac:dyDescent="0.45"/>
    <row r="5858" ht="14.25" hidden="1" x14ac:dyDescent="0.45"/>
    <row r="5859" ht="14.25" hidden="1" x14ac:dyDescent="0.45"/>
    <row r="5860" ht="14.25" hidden="1" x14ac:dyDescent="0.45"/>
    <row r="5861" ht="14.25" hidden="1" x14ac:dyDescent="0.45"/>
    <row r="5862" ht="14.25" hidden="1" x14ac:dyDescent="0.45"/>
    <row r="5863" ht="14.25" hidden="1" x14ac:dyDescent="0.45"/>
    <row r="5864" ht="14.25" hidden="1" x14ac:dyDescent="0.45"/>
    <row r="5865" ht="14.25" hidden="1" x14ac:dyDescent="0.45"/>
    <row r="5866" ht="14.25" hidden="1" x14ac:dyDescent="0.45"/>
    <row r="5867" ht="14.25" hidden="1" x14ac:dyDescent="0.45"/>
    <row r="5868" ht="14.25" hidden="1" x14ac:dyDescent="0.45"/>
    <row r="5869" ht="14.25" hidden="1" x14ac:dyDescent="0.45"/>
    <row r="5870" ht="14.25" hidden="1" x14ac:dyDescent="0.45"/>
    <row r="5871" ht="14.25" hidden="1" x14ac:dyDescent="0.45"/>
    <row r="5872" ht="14.25" hidden="1" x14ac:dyDescent="0.45"/>
    <row r="5873" ht="14.25" hidden="1" x14ac:dyDescent="0.45"/>
    <row r="5874" ht="14.25" hidden="1" x14ac:dyDescent="0.45"/>
    <row r="5875" ht="14.25" hidden="1" x14ac:dyDescent="0.45"/>
    <row r="5876" ht="14.25" hidden="1" x14ac:dyDescent="0.45"/>
    <row r="5877" ht="14.25" hidden="1" x14ac:dyDescent="0.45"/>
    <row r="5878" ht="14.25" hidden="1" x14ac:dyDescent="0.45"/>
    <row r="5879" ht="14.25" hidden="1" x14ac:dyDescent="0.45"/>
    <row r="5880" ht="14.25" hidden="1" x14ac:dyDescent="0.45"/>
    <row r="5881" ht="14.25" hidden="1" x14ac:dyDescent="0.45"/>
    <row r="5882" ht="14.25" hidden="1" x14ac:dyDescent="0.45"/>
    <row r="5883" ht="14.25" hidden="1" x14ac:dyDescent="0.45"/>
    <row r="5884" ht="14.25" hidden="1" x14ac:dyDescent="0.45"/>
    <row r="5885" ht="14.25" hidden="1" x14ac:dyDescent="0.45"/>
    <row r="5886" ht="14.25" hidden="1" x14ac:dyDescent="0.45"/>
    <row r="5887" ht="14.25" hidden="1" x14ac:dyDescent="0.45"/>
    <row r="5888" ht="14.25" hidden="1" x14ac:dyDescent="0.45"/>
    <row r="5889" ht="14.25" hidden="1" x14ac:dyDescent="0.45"/>
    <row r="5890" ht="14.25" hidden="1" x14ac:dyDescent="0.45"/>
    <row r="5891" ht="14.25" hidden="1" x14ac:dyDescent="0.45"/>
    <row r="5892" ht="14.25" hidden="1" x14ac:dyDescent="0.45"/>
    <row r="5893" ht="14.25" hidden="1" x14ac:dyDescent="0.45"/>
    <row r="5894" ht="14.25" hidden="1" x14ac:dyDescent="0.45"/>
    <row r="5895" ht="14.25" hidden="1" x14ac:dyDescent="0.45"/>
    <row r="5896" ht="14.25" hidden="1" x14ac:dyDescent="0.45"/>
    <row r="5897" ht="14.25" hidden="1" x14ac:dyDescent="0.45"/>
    <row r="5898" ht="14.25" hidden="1" x14ac:dyDescent="0.45"/>
    <row r="5899" ht="14.25" hidden="1" x14ac:dyDescent="0.45"/>
    <row r="5900" ht="14.25" hidden="1" x14ac:dyDescent="0.45"/>
    <row r="5901" ht="14.25" hidden="1" x14ac:dyDescent="0.45"/>
    <row r="5902" ht="14.25" hidden="1" x14ac:dyDescent="0.45"/>
    <row r="5903" ht="14.25" hidden="1" x14ac:dyDescent="0.45"/>
    <row r="5904" ht="14.25" hidden="1" x14ac:dyDescent="0.45"/>
    <row r="5905" ht="14.25" hidden="1" x14ac:dyDescent="0.45"/>
    <row r="5906" ht="14.25" hidden="1" x14ac:dyDescent="0.45"/>
    <row r="5907" ht="14.25" hidden="1" x14ac:dyDescent="0.45"/>
    <row r="5908" ht="14.25" hidden="1" x14ac:dyDescent="0.45"/>
    <row r="5909" ht="14.25" hidden="1" x14ac:dyDescent="0.45"/>
    <row r="5910" ht="14.25" hidden="1" x14ac:dyDescent="0.45"/>
    <row r="5911" ht="14.25" hidden="1" x14ac:dyDescent="0.45"/>
    <row r="5912" ht="14.25" hidden="1" x14ac:dyDescent="0.45"/>
    <row r="5913" ht="14.25" hidden="1" x14ac:dyDescent="0.45"/>
    <row r="5914" ht="14.25" hidden="1" x14ac:dyDescent="0.45"/>
    <row r="5915" ht="14.25" hidden="1" x14ac:dyDescent="0.45"/>
    <row r="5916" ht="14.25" hidden="1" x14ac:dyDescent="0.45"/>
    <row r="5917" ht="14.25" hidden="1" x14ac:dyDescent="0.45"/>
    <row r="5918" ht="14.25" hidden="1" x14ac:dyDescent="0.45"/>
    <row r="5919" ht="14.25" hidden="1" x14ac:dyDescent="0.45"/>
    <row r="5920" ht="14.25" hidden="1" x14ac:dyDescent="0.45"/>
    <row r="5921" ht="14.25" hidden="1" x14ac:dyDescent="0.45"/>
    <row r="5922" ht="14.25" hidden="1" x14ac:dyDescent="0.45"/>
    <row r="5923" ht="14.25" hidden="1" x14ac:dyDescent="0.45"/>
    <row r="5924" ht="14.25" hidden="1" x14ac:dyDescent="0.45"/>
    <row r="5925" ht="14.25" hidden="1" x14ac:dyDescent="0.45"/>
    <row r="5926" ht="14.25" hidden="1" x14ac:dyDescent="0.45"/>
    <row r="5927" ht="14.25" hidden="1" x14ac:dyDescent="0.45"/>
    <row r="5928" ht="14.25" hidden="1" x14ac:dyDescent="0.45"/>
    <row r="5929" ht="14.25" hidden="1" x14ac:dyDescent="0.45"/>
    <row r="5930" ht="14.25" hidden="1" x14ac:dyDescent="0.45"/>
    <row r="5931" ht="14.25" hidden="1" x14ac:dyDescent="0.45"/>
    <row r="5932" ht="14.25" hidden="1" x14ac:dyDescent="0.45"/>
    <row r="5933" ht="14.25" hidden="1" x14ac:dyDescent="0.45"/>
    <row r="5934" ht="14.25" hidden="1" x14ac:dyDescent="0.45"/>
    <row r="5935" ht="14.25" hidden="1" x14ac:dyDescent="0.45"/>
    <row r="5936" ht="14.25" hidden="1" x14ac:dyDescent="0.45"/>
    <row r="5937" ht="14.25" hidden="1" x14ac:dyDescent="0.45"/>
    <row r="5938" ht="14.25" hidden="1" x14ac:dyDescent="0.45"/>
    <row r="5939" ht="14.25" hidden="1" x14ac:dyDescent="0.45"/>
    <row r="5940" ht="14.25" hidden="1" x14ac:dyDescent="0.45"/>
    <row r="5941" ht="14.25" hidden="1" x14ac:dyDescent="0.45"/>
    <row r="5942" ht="14.25" hidden="1" x14ac:dyDescent="0.45"/>
    <row r="5943" ht="14.25" hidden="1" x14ac:dyDescent="0.45"/>
    <row r="5944" ht="14.25" hidden="1" x14ac:dyDescent="0.45"/>
    <row r="5945" ht="14.25" hidden="1" x14ac:dyDescent="0.45"/>
    <row r="5946" ht="14.25" hidden="1" x14ac:dyDescent="0.45"/>
    <row r="5947" ht="14.25" hidden="1" x14ac:dyDescent="0.45"/>
    <row r="5948" ht="14.25" hidden="1" x14ac:dyDescent="0.45"/>
    <row r="5949" ht="14.25" hidden="1" x14ac:dyDescent="0.45"/>
    <row r="5950" ht="14.25" hidden="1" x14ac:dyDescent="0.45"/>
    <row r="5951" ht="14.25" hidden="1" x14ac:dyDescent="0.45"/>
    <row r="5952" ht="14.25" hidden="1" x14ac:dyDescent="0.45"/>
    <row r="5953" ht="14.25" hidden="1" x14ac:dyDescent="0.45"/>
    <row r="5954" ht="14.25" hidden="1" x14ac:dyDescent="0.45"/>
    <row r="5955" ht="14.25" hidden="1" x14ac:dyDescent="0.45"/>
    <row r="5956" ht="14.25" hidden="1" x14ac:dyDescent="0.45"/>
    <row r="5957" ht="14.25" hidden="1" x14ac:dyDescent="0.45"/>
    <row r="5958" ht="14.25" hidden="1" x14ac:dyDescent="0.45"/>
    <row r="5959" ht="14.25" hidden="1" x14ac:dyDescent="0.45"/>
    <row r="5960" ht="14.25" hidden="1" x14ac:dyDescent="0.45"/>
    <row r="5961" ht="14.25" hidden="1" x14ac:dyDescent="0.45"/>
    <row r="5962" ht="14.25" hidden="1" x14ac:dyDescent="0.45"/>
    <row r="5963" ht="14.25" hidden="1" x14ac:dyDescent="0.45"/>
    <row r="5964" ht="14.25" hidden="1" x14ac:dyDescent="0.45"/>
    <row r="5965" ht="14.25" hidden="1" x14ac:dyDescent="0.45"/>
    <row r="5966" ht="14.25" hidden="1" x14ac:dyDescent="0.45"/>
    <row r="5967" ht="14.25" hidden="1" x14ac:dyDescent="0.45"/>
    <row r="5968" ht="14.25" hidden="1" x14ac:dyDescent="0.45"/>
    <row r="5969" ht="14.25" hidden="1" x14ac:dyDescent="0.45"/>
    <row r="5970" ht="14.25" hidden="1" x14ac:dyDescent="0.45"/>
    <row r="5971" ht="14.25" hidden="1" x14ac:dyDescent="0.45"/>
    <row r="5972" ht="14.25" hidden="1" x14ac:dyDescent="0.45"/>
    <row r="5973" ht="14.25" hidden="1" x14ac:dyDescent="0.45"/>
    <row r="5974" ht="14.25" hidden="1" x14ac:dyDescent="0.45"/>
    <row r="5975" ht="14.25" hidden="1" x14ac:dyDescent="0.45"/>
    <row r="5976" ht="14.25" hidden="1" x14ac:dyDescent="0.45"/>
    <row r="5977" ht="14.25" hidden="1" x14ac:dyDescent="0.45"/>
    <row r="5978" ht="14.25" hidden="1" x14ac:dyDescent="0.45"/>
    <row r="5979" ht="14.25" hidden="1" x14ac:dyDescent="0.45"/>
    <row r="5980" ht="14.25" hidden="1" x14ac:dyDescent="0.45"/>
    <row r="5981" ht="14.25" hidden="1" x14ac:dyDescent="0.45"/>
    <row r="5982" ht="14.25" hidden="1" x14ac:dyDescent="0.45"/>
    <row r="5983" ht="14.25" hidden="1" x14ac:dyDescent="0.45"/>
    <row r="5984" ht="14.25" hidden="1" x14ac:dyDescent="0.45"/>
    <row r="5985" ht="14.25" hidden="1" x14ac:dyDescent="0.45"/>
    <row r="5986" ht="14.25" hidden="1" x14ac:dyDescent="0.45"/>
    <row r="5987" ht="14.25" hidden="1" x14ac:dyDescent="0.45"/>
    <row r="5988" ht="14.25" hidden="1" x14ac:dyDescent="0.45"/>
    <row r="5989" ht="14.25" hidden="1" x14ac:dyDescent="0.45"/>
    <row r="5990" ht="14.25" hidden="1" x14ac:dyDescent="0.45"/>
    <row r="5991" ht="14.25" hidden="1" x14ac:dyDescent="0.45"/>
    <row r="5992" ht="14.25" hidden="1" x14ac:dyDescent="0.45"/>
    <row r="5993" ht="14.25" hidden="1" x14ac:dyDescent="0.45"/>
    <row r="5994" ht="14.25" hidden="1" x14ac:dyDescent="0.45"/>
    <row r="5995" ht="14.25" hidden="1" x14ac:dyDescent="0.45"/>
    <row r="5996" ht="14.25" hidden="1" x14ac:dyDescent="0.45"/>
    <row r="5997" ht="14.25" hidden="1" x14ac:dyDescent="0.45"/>
    <row r="5998" ht="14.25" hidden="1" x14ac:dyDescent="0.45"/>
    <row r="5999" ht="14.25" hidden="1" x14ac:dyDescent="0.45"/>
    <row r="6000" ht="14.25" hidden="1" x14ac:dyDescent="0.45"/>
    <row r="6001" ht="14.25" hidden="1" x14ac:dyDescent="0.45"/>
    <row r="6002" ht="14.25" hidden="1" x14ac:dyDescent="0.45"/>
    <row r="6003" ht="14.25" hidden="1" x14ac:dyDescent="0.45"/>
    <row r="6004" ht="14.25" hidden="1" x14ac:dyDescent="0.45"/>
    <row r="6005" ht="14.25" hidden="1" x14ac:dyDescent="0.45"/>
    <row r="6006" ht="14.25" hidden="1" x14ac:dyDescent="0.45"/>
    <row r="6007" ht="14.25" hidden="1" x14ac:dyDescent="0.45"/>
    <row r="6008" ht="14.25" hidden="1" x14ac:dyDescent="0.45"/>
    <row r="6009" ht="14.25" hidden="1" x14ac:dyDescent="0.45"/>
    <row r="6010" ht="14.25" hidden="1" x14ac:dyDescent="0.45"/>
    <row r="6011" ht="14.25" hidden="1" x14ac:dyDescent="0.45"/>
    <row r="6012" ht="14.25" hidden="1" x14ac:dyDescent="0.45"/>
    <row r="6013" ht="14.25" hidden="1" x14ac:dyDescent="0.45"/>
    <row r="6014" ht="14.25" hidden="1" x14ac:dyDescent="0.45"/>
    <row r="6015" ht="14.25" hidden="1" x14ac:dyDescent="0.45"/>
    <row r="6016" ht="14.25" hidden="1" x14ac:dyDescent="0.45"/>
    <row r="6017" ht="14.25" hidden="1" x14ac:dyDescent="0.45"/>
    <row r="6018" ht="14.25" hidden="1" x14ac:dyDescent="0.45"/>
    <row r="6019" ht="14.25" hidden="1" x14ac:dyDescent="0.45"/>
    <row r="6020" ht="14.25" hidden="1" x14ac:dyDescent="0.45"/>
    <row r="6021" ht="14.25" hidden="1" x14ac:dyDescent="0.45"/>
    <row r="6022" ht="14.25" hidden="1" x14ac:dyDescent="0.45"/>
    <row r="6023" ht="14.25" hidden="1" x14ac:dyDescent="0.45"/>
    <row r="6024" ht="14.25" hidden="1" x14ac:dyDescent="0.45"/>
    <row r="6025" ht="14.25" hidden="1" x14ac:dyDescent="0.45"/>
    <row r="6026" ht="14.25" hidden="1" x14ac:dyDescent="0.45"/>
    <row r="6027" ht="14.25" hidden="1" x14ac:dyDescent="0.45"/>
    <row r="6028" ht="14.25" hidden="1" x14ac:dyDescent="0.45"/>
    <row r="6029" ht="14.25" hidden="1" x14ac:dyDescent="0.45"/>
    <row r="6030" ht="14.25" hidden="1" x14ac:dyDescent="0.45"/>
    <row r="6031" ht="14.25" hidden="1" x14ac:dyDescent="0.45"/>
    <row r="6032" ht="14.25" hidden="1" x14ac:dyDescent="0.45"/>
    <row r="6033" ht="14.25" hidden="1" x14ac:dyDescent="0.45"/>
    <row r="6034" ht="14.25" hidden="1" x14ac:dyDescent="0.45"/>
    <row r="6035" ht="14.25" hidden="1" x14ac:dyDescent="0.45"/>
    <row r="6036" ht="14.25" hidden="1" x14ac:dyDescent="0.45"/>
    <row r="6037" ht="14.25" hidden="1" x14ac:dyDescent="0.45"/>
    <row r="6038" ht="14.25" hidden="1" x14ac:dyDescent="0.45"/>
    <row r="6039" ht="14.25" hidden="1" x14ac:dyDescent="0.45"/>
    <row r="6040" ht="14.25" hidden="1" x14ac:dyDescent="0.45"/>
    <row r="6041" ht="14.25" hidden="1" x14ac:dyDescent="0.45"/>
    <row r="6042" ht="14.25" hidden="1" x14ac:dyDescent="0.45"/>
    <row r="6043" ht="14.25" hidden="1" x14ac:dyDescent="0.45"/>
    <row r="6044" ht="14.25" hidden="1" x14ac:dyDescent="0.45"/>
    <row r="6045" ht="14.25" hidden="1" x14ac:dyDescent="0.45"/>
    <row r="6046" ht="14.25" hidden="1" x14ac:dyDescent="0.45"/>
    <row r="6047" ht="14.25" hidden="1" x14ac:dyDescent="0.45"/>
    <row r="6048" ht="14.25" hidden="1" x14ac:dyDescent="0.45"/>
    <row r="6049" ht="14.25" hidden="1" x14ac:dyDescent="0.45"/>
    <row r="6050" ht="14.25" hidden="1" x14ac:dyDescent="0.45"/>
    <row r="6051" ht="14.25" hidden="1" x14ac:dyDescent="0.45"/>
    <row r="6052" ht="14.25" hidden="1" x14ac:dyDescent="0.45"/>
    <row r="6053" ht="14.25" hidden="1" x14ac:dyDescent="0.45"/>
    <row r="6054" ht="14.25" hidden="1" x14ac:dyDescent="0.45"/>
    <row r="6055" ht="14.25" hidden="1" x14ac:dyDescent="0.45"/>
    <row r="6056" ht="14.25" hidden="1" x14ac:dyDescent="0.45"/>
    <row r="6057" ht="14.25" hidden="1" x14ac:dyDescent="0.45"/>
    <row r="6058" ht="14.25" hidden="1" x14ac:dyDescent="0.45"/>
    <row r="6059" ht="14.25" hidden="1" x14ac:dyDescent="0.45"/>
    <row r="6060" ht="14.25" hidden="1" x14ac:dyDescent="0.45"/>
    <row r="6061" ht="14.25" hidden="1" x14ac:dyDescent="0.45"/>
    <row r="6062" ht="14.25" hidden="1" x14ac:dyDescent="0.45"/>
    <row r="6063" ht="14.25" hidden="1" x14ac:dyDescent="0.45"/>
    <row r="6064" ht="14.25" hidden="1" x14ac:dyDescent="0.45"/>
    <row r="6065" ht="14.25" hidden="1" x14ac:dyDescent="0.45"/>
    <row r="6066" ht="14.25" hidden="1" x14ac:dyDescent="0.45"/>
    <row r="6067" ht="14.25" hidden="1" x14ac:dyDescent="0.45"/>
    <row r="6068" ht="14.25" hidden="1" x14ac:dyDescent="0.45"/>
    <row r="6069" ht="14.25" hidden="1" x14ac:dyDescent="0.45"/>
    <row r="6070" ht="14.25" hidden="1" x14ac:dyDescent="0.45"/>
    <row r="6071" ht="14.25" hidden="1" x14ac:dyDescent="0.45"/>
    <row r="6072" ht="14.25" hidden="1" x14ac:dyDescent="0.45"/>
    <row r="6073" ht="14.25" hidden="1" x14ac:dyDescent="0.45"/>
    <row r="6074" ht="14.25" hidden="1" x14ac:dyDescent="0.45"/>
    <row r="6075" ht="14.25" hidden="1" x14ac:dyDescent="0.45"/>
    <row r="6076" ht="14.25" hidden="1" x14ac:dyDescent="0.45"/>
    <row r="6077" ht="14.25" hidden="1" x14ac:dyDescent="0.45"/>
    <row r="6078" ht="14.25" hidden="1" x14ac:dyDescent="0.45"/>
    <row r="6079" ht="14.25" hidden="1" x14ac:dyDescent="0.45"/>
    <row r="6080" ht="14.25" hidden="1" x14ac:dyDescent="0.45"/>
    <row r="6081" ht="14.25" hidden="1" x14ac:dyDescent="0.45"/>
    <row r="6082" ht="14.25" hidden="1" x14ac:dyDescent="0.45"/>
    <row r="6083" ht="14.25" hidden="1" x14ac:dyDescent="0.45"/>
    <row r="6084" ht="14.25" hidden="1" x14ac:dyDescent="0.45"/>
    <row r="6085" ht="14.25" hidden="1" x14ac:dyDescent="0.45"/>
    <row r="6086" ht="14.25" hidden="1" x14ac:dyDescent="0.45"/>
    <row r="6087" ht="14.25" hidden="1" x14ac:dyDescent="0.45"/>
    <row r="6088" ht="14.25" hidden="1" x14ac:dyDescent="0.45"/>
    <row r="6089" ht="14.25" hidden="1" x14ac:dyDescent="0.45"/>
    <row r="6090" ht="14.25" hidden="1" x14ac:dyDescent="0.45"/>
    <row r="6091" ht="14.25" hidden="1" x14ac:dyDescent="0.45"/>
    <row r="6092" ht="14.25" hidden="1" x14ac:dyDescent="0.45"/>
    <row r="6093" ht="14.25" hidden="1" x14ac:dyDescent="0.45"/>
    <row r="6094" ht="14.25" hidden="1" x14ac:dyDescent="0.45"/>
    <row r="6095" ht="14.25" hidden="1" x14ac:dyDescent="0.45"/>
    <row r="6096" ht="14.25" hidden="1" x14ac:dyDescent="0.45"/>
    <row r="6097" ht="14.25" hidden="1" x14ac:dyDescent="0.45"/>
    <row r="6098" ht="14.25" hidden="1" x14ac:dyDescent="0.45"/>
    <row r="6099" ht="14.25" hidden="1" x14ac:dyDescent="0.45"/>
    <row r="6100" ht="14.25" hidden="1" x14ac:dyDescent="0.45"/>
    <row r="6101" ht="14.25" hidden="1" x14ac:dyDescent="0.45"/>
    <row r="6102" ht="14.25" hidden="1" x14ac:dyDescent="0.45"/>
    <row r="6103" ht="14.25" hidden="1" x14ac:dyDescent="0.45"/>
    <row r="6104" ht="14.25" hidden="1" x14ac:dyDescent="0.45"/>
    <row r="6105" ht="14.25" hidden="1" x14ac:dyDescent="0.45"/>
    <row r="6106" ht="14.25" hidden="1" x14ac:dyDescent="0.45"/>
    <row r="6107" ht="14.25" hidden="1" x14ac:dyDescent="0.45"/>
    <row r="6108" ht="14.25" hidden="1" x14ac:dyDescent="0.45"/>
    <row r="6109" ht="14.25" hidden="1" x14ac:dyDescent="0.45"/>
    <row r="6110" ht="14.25" hidden="1" x14ac:dyDescent="0.45"/>
    <row r="6111" ht="14.25" hidden="1" x14ac:dyDescent="0.45"/>
    <row r="6112" ht="14.25" hidden="1" x14ac:dyDescent="0.45"/>
    <row r="6113" ht="14.25" hidden="1" x14ac:dyDescent="0.45"/>
    <row r="6114" ht="14.25" hidden="1" x14ac:dyDescent="0.45"/>
    <row r="6115" ht="14.25" hidden="1" x14ac:dyDescent="0.45"/>
    <row r="6116" ht="14.25" hidden="1" x14ac:dyDescent="0.45"/>
    <row r="6117" ht="14.25" hidden="1" x14ac:dyDescent="0.45"/>
    <row r="6118" ht="14.25" hidden="1" x14ac:dyDescent="0.45"/>
    <row r="6119" ht="14.25" hidden="1" x14ac:dyDescent="0.45"/>
    <row r="6120" ht="14.25" hidden="1" x14ac:dyDescent="0.45"/>
    <row r="6121" ht="14.25" hidden="1" x14ac:dyDescent="0.45"/>
    <row r="6122" ht="14.25" hidden="1" x14ac:dyDescent="0.45"/>
    <row r="6123" ht="14.25" hidden="1" x14ac:dyDescent="0.45"/>
    <row r="6124" ht="14.25" hidden="1" x14ac:dyDescent="0.45"/>
    <row r="6125" ht="14.25" hidden="1" x14ac:dyDescent="0.45"/>
    <row r="6126" ht="14.25" hidden="1" x14ac:dyDescent="0.45"/>
    <row r="6127" ht="14.25" hidden="1" x14ac:dyDescent="0.45"/>
    <row r="6128" ht="14.25" hidden="1" x14ac:dyDescent="0.45"/>
    <row r="6129" ht="14.25" hidden="1" x14ac:dyDescent="0.45"/>
    <row r="6130" ht="14.25" hidden="1" x14ac:dyDescent="0.45"/>
    <row r="6131" ht="14.25" hidden="1" x14ac:dyDescent="0.45"/>
    <row r="6132" ht="14.25" hidden="1" x14ac:dyDescent="0.45"/>
    <row r="6133" ht="14.25" hidden="1" x14ac:dyDescent="0.45"/>
    <row r="6134" ht="14.25" hidden="1" x14ac:dyDescent="0.45"/>
    <row r="6135" ht="14.25" hidden="1" x14ac:dyDescent="0.45"/>
    <row r="6136" ht="14.25" hidden="1" x14ac:dyDescent="0.45"/>
    <row r="6137" ht="14.25" hidden="1" x14ac:dyDescent="0.45"/>
    <row r="6138" ht="14.25" hidden="1" x14ac:dyDescent="0.45"/>
    <row r="6139" ht="14.25" hidden="1" x14ac:dyDescent="0.45"/>
    <row r="6140" ht="14.25" hidden="1" x14ac:dyDescent="0.45"/>
    <row r="6141" ht="14.25" hidden="1" x14ac:dyDescent="0.45"/>
    <row r="6142" ht="14.25" hidden="1" x14ac:dyDescent="0.45"/>
    <row r="6143" ht="14.25" hidden="1" x14ac:dyDescent="0.45"/>
    <row r="6144" ht="14.25" hidden="1" x14ac:dyDescent="0.45"/>
    <row r="6145" ht="14.25" hidden="1" x14ac:dyDescent="0.45"/>
    <row r="6146" ht="14.25" hidden="1" x14ac:dyDescent="0.45"/>
    <row r="6147" ht="14.25" hidden="1" x14ac:dyDescent="0.45"/>
    <row r="6148" ht="14.25" hidden="1" x14ac:dyDescent="0.45"/>
    <row r="6149" ht="14.25" hidden="1" x14ac:dyDescent="0.45"/>
    <row r="6150" ht="14.25" hidden="1" x14ac:dyDescent="0.45"/>
    <row r="6151" ht="14.25" hidden="1" x14ac:dyDescent="0.45"/>
    <row r="6152" ht="14.25" hidden="1" x14ac:dyDescent="0.45"/>
    <row r="6153" ht="14.25" hidden="1" x14ac:dyDescent="0.45"/>
    <row r="6154" ht="14.25" hidden="1" x14ac:dyDescent="0.45"/>
    <row r="6155" ht="14.25" hidden="1" x14ac:dyDescent="0.45"/>
    <row r="6156" ht="14.25" hidden="1" x14ac:dyDescent="0.45"/>
    <row r="6157" ht="14.25" hidden="1" x14ac:dyDescent="0.45"/>
    <row r="6158" ht="14.25" hidden="1" x14ac:dyDescent="0.45"/>
    <row r="6159" ht="14.25" hidden="1" x14ac:dyDescent="0.45"/>
    <row r="6160" ht="14.25" hidden="1" x14ac:dyDescent="0.45"/>
    <row r="6161" ht="14.25" hidden="1" x14ac:dyDescent="0.45"/>
    <row r="6162" ht="14.25" hidden="1" x14ac:dyDescent="0.45"/>
    <row r="6163" ht="14.25" hidden="1" x14ac:dyDescent="0.45"/>
    <row r="6164" ht="14.25" hidden="1" x14ac:dyDescent="0.45"/>
    <row r="6165" ht="14.25" hidden="1" x14ac:dyDescent="0.45"/>
    <row r="6166" ht="14.25" hidden="1" x14ac:dyDescent="0.45"/>
    <row r="6167" ht="14.25" hidden="1" x14ac:dyDescent="0.45"/>
    <row r="6168" ht="14.25" hidden="1" x14ac:dyDescent="0.45"/>
    <row r="6169" ht="14.25" hidden="1" x14ac:dyDescent="0.45"/>
    <row r="6170" ht="14.25" hidden="1" x14ac:dyDescent="0.45"/>
    <row r="6171" ht="14.25" hidden="1" x14ac:dyDescent="0.45"/>
    <row r="6172" ht="14.25" hidden="1" x14ac:dyDescent="0.45"/>
    <row r="6173" ht="14.25" hidden="1" x14ac:dyDescent="0.45"/>
    <row r="6174" ht="14.25" hidden="1" x14ac:dyDescent="0.45"/>
    <row r="6175" ht="14.25" hidden="1" x14ac:dyDescent="0.45"/>
    <row r="6176" ht="14.25" hidden="1" x14ac:dyDescent="0.45"/>
    <row r="6177" ht="14.25" hidden="1" x14ac:dyDescent="0.45"/>
    <row r="6178" ht="14.25" hidden="1" x14ac:dyDescent="0.45"/>
    <row r="6179" ht="14.25" hidden="1" x14ac:dyDescent="0.45"/>
    <row r="6180" ht="14.25" hidden="1" x14ac:dyDescent="0.45"/>
    <row r="6181" ht="14.25" hidden="1" x14ac:dyDescent="0.45"/>
    <row r="6182" ht="14.25" hidden="1" x14ac:dyDescent="0.45"/>
    <row r="6183" ht="14.25" hidden="1" x14ac:dyDescent="0.45"/>
    <row r="6184" ht="14.25" hidden="1" x14ac:dyDescent="0.45"/>
    <row r="6185" ht="14.25" hidden="1" x14ac:dyDescent="0.45"/>
    <row r="6186" ht="14.25" hidden="1" x14ac:dyDescent="0.45"/>
    <row r="6187" ht="14.25" hidden="1" x14ac:dyDescent="0.45"/>
    <row r="6188" ht="14.25" hidden="1" x14ac:dyDescent="0.45"/>
    <row r="6189" ht="14.25" hidden="1" x14ac:dyDescent="0.45"/>
    <row r="6190" ht="14.25" hidden="1" x14ac:dyDescent="0.45"/>
    <row r="6191" ht="14.25" hidden="1" x14ac:dyDescent="0.45"/>
    <row r="6192" ht="14.25" hidden="1" x14ac:dyDescent="0.45"/>
    <row r="6193" ht="14.25" hidden="1" x14ac:dyDescent="0.45"/>
    <row r="6194" ht="14.25" hidden="1" x14ac:dyDescent="0.45"/>
    <row r="6195" ht="14.25" hidden="1" x14ac:dyDescent="0.45"/>
    <row r="6196" ht="14.25" hidden="1" x14ac:dyDescent="0.45"/>
    <row r="6197" ht="14.25" hidden="1" x14ac:dyDescent="0.45"/>
    <row r="6198" ht="14.25" hidden="1" x14ac:dyDescent="0.45"/>
    <row r="6199" ht="14.25" hidden="1" x14ac:dyDescent="0.45"/>
    <row r="6200" ht="14.25" hidden="1" x14ac:dyDescent="0.45"/>
    <row r="6201" ht="14.25" hidden="1" x14ac:dyDescent="0.45"/>
    <row r="6202" ht="14.25" hidden="1" x14ac:dyDescent="0.45"/>
    <row r="6203" ht="14.25" hidden="1" x14ac:dyDescent="0.45"/>
    <row r="6204" ht="14.25" hidden="1" x14ac:dyDescent="0.45"/>
    <row r="6205" ht="14.25" hidden="1" x14ac:dyDescent="0.45"/>
    <row r="6206" ht="14.25" hidden="1" x14ac:dyDescent="0.45"/>
    <row r="6207" ht="14.25" hidden="1" x14ac:dyDescent="0.45"/>
    <row r="6208" ht="14.25" hidden="1" x14ac:dyDescent="0.45"/>
    <row r="6209" ht="14.25" hidden="1" x14ac:dyDescent="0.45"/>
    <row r="6210" ht="14.25" hidden="1" x14ac:dyDescent="0.45"/>
    <row r="6211" ht="14.25" hidden="1" x14ac:dyDescent="0.45"/>
    <row r="6212" ht="14.25" hidden="1" x14ac:dyDescent="0.45"/>
    <row r="6213" ht="14.25" hidden="1" x14ac:dyDescent="0.45"/>
    <row r="6214" ht="14.25" hidden="1" x14ac:dyDescent="0.45"/>
    <row r="6215" ht="14.25" hidden="1" x14ac:dyDescent="0.45"/>
    <row r="6216" ht="14.25" hidden="1" x14ac:dyDescent="0.45"/>
    <row r="6217" ht="14.25" hidden="1" x14ac:dyDescent="0.45"/>
    <row r="6218" ht="14.25" hidden="1" x14ac:dyDescent="0.45"/>
    <row r="6219" ht="14.25" hidden="1" x14ac:dyDescent="0.45"/>
    <row r="6220" ht="14.25" hidden="1" x14ac:dyDescent="0.45"/>
    <row r="6221" ht="14.25" hidden="1" x14ac:dyDescent="0.45"/>
    <row r="6222" ht="14.25" hidden="1" x14ac:dyDescent="0.45"/>
    <row r="6223" ht="14.25" hidden="1" x14ac:dyDescent="0.45"/>
    <row r="6224" ht="14.25" hidden="1" x14ac:dyDescent="0.45"/>
    <row r="6225" ht="14.25" hidden="1" x14ac:dyDescent="0.45"/>
    <row r="6226" ht="14.25" hidden="1" x14ac:dyDescent="0.45"/>
    <row r="6227" ht="14.25" hidden="1" x14ac:dyDescent="0.45"/>
    <row r="6228" ht="14.25" hidden="1" x14ac:dyDescent="0.45"/>
    <row r="6229" ht="14.25" hidden="1" x14ac:dyDescent="0.45"/>
    <row r="6230" ht="14.25" hidden="1" x14ac:dyDescent="0.45"/>
    <row r="6231" ht="14.25" hidden="1" x14ac:dyDescent="0.45"/>
    <row r="6232" ht="14.25" hidden="1" x14ac:dyDescent="0.45"/>
    <row r="6233" ht="14.25" hidden="1" x14ac:dyDescent="0.45"/>
    <row r="6234" ht="14.25" hidden="1" x14ac:dyDescent="0.45"/>
    <row r="6235" ht="14.25" hidden="1" x14ac:dyDescent="0.45"/>
    <row r="6236" ht="14.25" hidden="1" x14ac:dyDescent="0.45"/>
    <row r="6237" ht="14.25" hidden="1" x14ac:dyDescent="0.45"/>
    <row r="6238" ht="14.25" hidden="1" x14ac:dyDescent="0.45"/>
    <row r="6239" ht="14.25" hidden="1" x14ac:dyDescent="0.45"/>
    <row r="6240" ht="14.25" hidden="1" x14ac:dyDescent="0.45"/>
    <row r="6241" ht="14.25" hidden="1" x14ac:dyDescent="0.45"/>
    <row r="6242" ht="14.25" hidden="1" x14ac:dyDescent="0.45"/>
    <row r="6243" ht="14.25" hidden="1" x14ac:dyDescent="0.45"/>
    <row r="6244" ht="14.25" hidden="1" x14ac:dyDescent="0.45"/>
    <row r="6245" ht="14.25" hidden="1" x14ac:dyDescent="0.45"/>
    <row r="6246" ht="14.25" hidden="1" x14ac:dyDescent="0.45"/>
    <row r="6247" ht="14.25" hidden="1" x14ac:dyDescent="0.45"/>
    <row r="6248" ht="14.25" hidden="1" x14ac:dyDescent="0.45"/>
    <row r="6249" ht="14.25" hidden="1" x14ac:dyDescent="0.45"/>
    <row r="6250" ht="14.25" hidden="1" x14ac:dyDescent="0.45"/>
    <row r="6251" ht="14.25" hidden="1" x14ac:dyDescent="0.45"/>
    <row r="6252" ht="14.25" hidden="1" x14ac:dyDescent="0.45"/>
    <row r="6253" ht="14.25" hidden="1" x14ac:dyDescent="0.45"/>
    <row r="6254" ht="14.25" hidden="1" x14ac:dyDescent="0.45"/>
    <row r="6255" ht="14.25" hidden="1" x14ac:dyDescent="0.45"/>
    <row r="6256" ht="14.25" hidden="1" x14ac:dyDescent="0.45"/>
    <row r="6257" ht="14.25" hidden="1" x14ac:dyDescent="0.45"/>
    <row r="6258" ht="14.25" hidden="1" x14ac:dyDescent="0.45"/>
    <row r="6259" ht="14.25" hidden="1" x14ac:dyDescent="0.45"/>
    <row r="6260" ht="14.25" hidden="1" x14ac:dyDescent="0.45"/>
    <row r="6261" ht="14.25" hidden="1" x14ac:dyDescent="0.45"/>
    <row r="6262" ht="14.25" hidden="1" x14ac:dyDescent="0.45"/>
    <row r="6263" ht="14.25" hidden="1" x14ac:dyDescent="0.45"/>
    <row r="6264" ht="14.25" hidden="1" x14ac:dyDescent="0.45"/>
    <row r="6265" ht="14.25" hidden="1" x14ac:dyDescent="0.45"/>
    <row r="6266" ht="14.25" hidden="1" x14ac:dyDescent="0.45"/>
    <row r="6267" ht="14.25" hidden="1" x14ac:dyDescent="0.45"/>
    <row r="6268" ht="14.25" hidden="1" x14ac:dyDescent="0.45"/>
    <row r="6269" ht="14.25" hidden="1" x14ac:dyDescent="0.45"/>
    <row r="6270" ht="14.25" hidden="1" x14ac:dyDescent="0.45"/>
    <row r="6271" ht="14.25" hidden="1" x14ac:dyDescent="0.45"/>
    <row r="6272" ht="14.25" hidden="1" x14ac:dyDescent="0.45"/>
    <row r="6273" ht="14.25" hidden="1" x14ac:dyDescent="0.45"/>
    <row r="6274" ht="14.25" hidden="1" x14ac:dyDescent="0.45"/>
    <row r="6275" ht="14.25" hidden="1" x14ac:dyDescent="0.45"/>
    <row r="6276" ht="14.25" hidden="1" x14ac:dyDescent="0.45"/>
    <row r="6277" ht="14.25" hidden="1" x14ac:dyDescent="0.45"/>
    <row r="6278" ht="14.25" hidden="1" x14ac:dyDescent="0.45"/>
    <row r="6279" ht="14.25" hidden="1" x14ac:dyDescent="0.45"/>
    <row r="6280" ht="14.25" hidden="1" x14ac:dyDescent="0.45"/>
    <row r="6281" ht="14.25" hidden="1" x14ac:dyDescent="0.45"/>
    <row r="6282" ht="14.25" hidden="1" x14ac:dyDescent="0.45"/>
    <row r="6283" ht="14.25" hidden="1" x14ac:dyDescent="0.45"/>
    <row r="6284" ht="14.25" hidden="1" x14ac:dyDescent="0.45"/>
    <row r="6285" ht="14.25" hidden="1" x14ac:dyDescent="0.45"/>
    <row r="6286" ht="14.25" hidden="1" x14ac:dyDescent="0.45"/>
    <row r="6287" ht="14.25" hidden="1" x14ac:dyDescent="0.45"/>
    <row r="6288" ht="14.25" hidden="1" x14ac:dyDescent="0.45"/>
    <row r="6289" ht="14.25" hidden="1" x14ac:dyDescent="0.45"/>
    <row r="6290" ht="14.25" hidden="1" x14ac:dyDescent="0.45"/>
    <row r="6291" ht="14.25" hidden="1" x14ac:dyDescent="0.45"/>
    <row r="6292" ht="14.25" hidden="1" x14ac:dyDescent="0.45"/>
    <row r="6293" ht="14.25" hidden="1" x14ac:dyDescent="0.45"/>
    <row r="6294" ht="14.25" hidden="1" x14ac:dyDescent="0.45"/>
    <row r="6295" ht="14.25" hidden="1" x14ac:dyDescent="0.45"/>
    <row r="6296" ht="14.25" hidden="1" x14ac:dyDescent="0.45"/>
    <row r="6297" ht="14.25" hidden="1" x14ac:dyDescent="0.45"/>
    <row r="6298" ht="14.25" hidden="1" x14ac:dyDescent="0.45"/>
    <row r="6299" ht="14.25" hidden="1" x14ac:dyDescent="0.45"/>
    <row r="6300" ht="14.25" hidden="1" x14ac:dyDescent="0.45"/>
    <row r="6301" ht="14.25" hidden="1" x14ac:dyDescent="0.45"/>
    <row r="6302" ht="14.25" hidden="1" x14ac:dyDescent="0.45"/>
    <row r="6303" ht="14.25" hidden="1" x14ac:dyDescent="0.45"/>
    <row r="6304" ht="14.25" hidden="1" x14ac:dyDescent="0.45"/>
    <row r="6305" ht="14.25" hidden="1" x14ac:dyDescent="0.45"/>
    <row r="6306" ht="14.25" hidden="1" x14ac:dyDescent="0.45"/>
    <row r="6307" ht="14.25" hidden="1" x14ac:dyDescent="0.45"/>
    <row r="6308" ht="14.25" hidden="1" x14ac:dyDescent="0.45"/>
    <row r="6309" ht="14.25" hidden="1" x14ac:dyDescent="0.45"/>
    <row r="6310" ht="14.25" hidden="1" x14ac:dyDescent="0.45"/>
    <row r="6311" ht="14.25" hidden="1" x14ac:dyDescent="0.45"/>
    <row r="6312" ht="14.25" hidden="1" x14ac:dyDescent="0.45"/>
    <row r="6313" ht="14.25" hidden="1" x14ac:dyDescent="0.45"/>
    <row r="6314" ht="14.25" hidden="1" x14ac:dyDescent="0.45"/>
    <row r="6315" ht="14.25" hidden="1" x14ac:dyDescent="0.45"/>
    <row r="6316" ht="14.25" hidden="1" x14ac:dyDescent="0.45"/>
    <row r="6317" ht="14.25" hidden="1" x14ac:dyDescent="0.45"/>
    <row r="6318" ht="14.25" hidden="1" x14ac:dyDescent="0.45"/>
    <row r="6319" ht="14.25" hidden="1" x14ac:dyDescent="0.45"/>
    <row r="6320" ht="14.25" hidden="1" x14ac:dyDescent="0.45"/>
    <row r="6321" ht="14.25" hidden="1" x14ac:dyDescent="0.45"/>
    <row r="6322" ht="14.25" hidden="1" x14ac:dyDescent="0.45"/>
    <row r="6323" ht="14.25" hidden="1" x14ac:dyDescent="0.45"/>
    <row r="6324" ht="14.25" hidden="1" x14ac:dyDescent="0.45"/>
    <row r="6325" ht="14.25" hidden="1" x14ac:dyDescent="0.45"/>
    <row r="6326" ht="14.25" hidden="1" x14ac:dyDescent="0.45"/>
    <row r="6327" ht="14.25" hidden="1" x14ac:dyDescent="0.45"/>
    <row r="6328" ht="14.25" hidden="1" x14ac:dyDescent="0.45"/>
    <row r="6329" ht="14.25" hidden="1" x14ac:dyDescent="0.45"/>
    <row r="6330" ht="14.25" hidden="1" x14ac:dyDescent="0.45"/>
    <row r="6331" ht="14.25" hidden="1" x14ac:dyDescent="0.45"/>
    <row r="6332" ht="14.25" hidden="1" x14ac:dyDescent="0.45"/>
    <row r="6333" ht="14.25" hidden="1" x14ac:dyDescent="0.45"/>
    <row r="6334" ht="14.25" hidden="1" x14ac:dyDescent="0.45"/>
    <row r="6335" ht="14.25" hidden="1" x14ac:dyDescent="0.45"/>
    <row r="6336" ht="14.25" hidden="1" x14ac:dyDescent="0.45"/>
    <row r="6337" ht="14.25" hidden="1" x14ac:dyDescent="0.45"/>
    <row r="6338" ht="14.25" hidden="1" x14ac:dyDescent="0.45"/>
    <row r="6339" ht="14.25" hidden="1" x14ac:dyDescent="0.45"/>
    <row r="6340" ht="14.25" hidden="1" x14ac:dyDescent="0.45"/>
    <row r="6341" ht="14.25" hidden="1" x14ac:dyDescent="0.45"/>
    <row r="6342" ht="14.25" hidden="1" x14ac:dyDescent="0.45"/>
    <row r="6343" ht="14.25" hidden="1" x14ac:dyDescent="0.45"/>
    <row r="6344" ht="14.25" hidden="1" x14ac:dyDescent="0.45"/>
    <row r="6345" ht="14.25" hidden="1" x14ac:dyDescent="0.45"/>
    <row r="6346" ht="14.25" hidden="1" x14ac:dyDescent="0.45"/>
    <row r="6347" ht="14.25" hidden="1" x14ac:dyDescent="0.45"/>
    <row r="6348" ht="14.25" hidden="1" x14ac:dyDescent="0.45"/>
    <row r="6349" ht="14.25" hidden="1" x14ac:dyDescent="0.45"/>
    <row r="6350" ht="14.25" hidden="1" x14ac:dyDescent="0.45"/>
    <row r="6351" ht="14.25" hidden="1" x14ac:dyDescent="0.45"/>
    <row r="6352" ht="14.25" hidden="1" x14ac:dyDescent="0.45"/>
    <row r="6353" ht="14.25" hidden="1" x14ac:dyDescent="0.45"/>
    <row r="6354" ht="14.25" hidden="1" x14ac:dyDescent="0.45"/>
    <row r="6355" ht="14.25" hidden="1" x14ac:dyDescent="0.45"/>
    <row r="6356" ht="14.25" hidden="1" x14ac:dyDescent="0.45"/>
    <row r="6357" ht="14.25" hidden="1" x14ac:dyDescent="0.45"/>
    <row r="6358" ht="14.25" hidden="1" x14ac:dyDescent="0.45"/>
    <row r="6359" ht="14.25" hidden="1" x14ac:dyDescent="0.45"/>
    <row r="6360" ht="14.25" hidden="1" x14ac:dyDescent="0.45"/>
    <row r="6361" ht="14.25" hidden="1" x14ac:dyDescent="0.45"/>
    <row r="6362" ht="14.25" hidden="1" x14ac:dyDescent="0.45"/>
    <row r="6363" ht="14.25" hidden="1" x14ac:dyDescent="0.45"/>
    <row r="6364" ht="14.25" hidden="1" x14ac:dyDescent="0.45"/>
    <row r="6365" ht="14.25" hidden="1" x14ac:dyDescent="0.45"/>
    <row r="6366" ht="14.25" hidden="1" x14ac:dyDescent="0.45"/>
    <row r="6367" ht="14.25" hidden="1" x14ac:dyDescent="0.45"/>
    <row r="6368" ht="14.25" hidden="1" x14ac:dyDescent="0.45"/>
    <row r="6369" ht="14.25" hidden="1" x14ac:dyDescent="0.45"/>
    <row r="6370" ht="14.25" hidden="1" x14ac:dyDescent="0.45"/>
    <row r="6371" ht="14.25" hidden="1" x14ac:dyDescent="0.45"/>
    <row r="6372" ht="14.25" hidden="1" x14ac:dyDescent="0.45"/>
    <row r="6373" ht="14.25" hidden="1" x14ac:dyDescent="0.45"/>
    <row r="6374" ht="14.25" hidden="1" x14ac:dyDescent="0.45"/>
    <row r="6375" ht="14.25" hidden="1" x14ac:dyDescent="0.45"/>
    <row r="6376" ht="14.25" hidden="1" x14ac:dyDescent="0.45"/>
    <row r="6377" ht="14.25" hidden="1" x14ac:dyDescent="0.45"/>
    <row r="6378" ht="14.25" hidden="1" x14ac:dyDescent="0.45"/>
    <row r="6379" ht="14.25" hidden="1" x14ac:dyDescent="0.45"/>
    <row r="6380" ht="14.25" hidden="1" x14ac:dyDescent="0.45"/>
    <row r="6381" ht="14.25" hidden="1" x14ac:dyDescent="0.45"/>
    <row r="6382" ht="14.25" hidden="1" x14ac:dyDescent="0.45"/>
    <row r="6383" ht="14.25" hidden="1" x14ac:dyDescent="0.45"/>
    <row r="6384" ht="14.25" hidden="1" x14ac:dyDescent="0.45"/>
    <row r="6385" ht="14.25" hidden="1" x14ac:dyDescent="0.45"/>
    <row r="6386" ht="14.25" hidden="1" x14ac:dyDescent="0.45"/>
    <row r="6387" ht="14.25" hidden="1" x14ac:dyDescent="0.45"/>
    <row r="6388" ht="14.25" hidden="1" x14ac:dyDescent="0.45"/>
    <row r="6389" ht="14.25" hidden="1" x14ac:dyDescent="0.45"/>
    <row r="6390" ht="14.25" hidden="1" x14ac:dyDescent="0.45"/>
    <row r="6391" ht="14.25" hidden="1" x14ac:dyDescent="0.45"/>
    <row r="6392" ht="14.25" hidden="1" x14ac:dyDescent="0.45"/>
    <row r="6393" ht="14.25" hidden="1" x14ac:dyDescent="0.45"/>
    <row r="6394" ht="14.25" hidden="1" x14ac:dyDescent="0.45"/>
    <row r="6395" ht="14.25" hidden="1" x14ac:dyDescent="0.45"/>
    <row r="6396" ht="14.25" hidden="1" x14ac:dyDescent="0.45"/>
    <row r="6397" ht="14.25" hidden="1" x14ac:dyDescent="0.45"/>
    <row r="6398" ht="14.25" hidden="1" x14ac:dyDescent="0.45"/>
    <row r="6399" ht="14.25" hidden="1" x14ac:dyDescent="0.45"/>
    <row r="6400" ht="14.25" hidden="1" x14ac:dyDescent="0.45"/>
    <row r="6401" ht="14.25" hidden="1" x14ac:dyDescent="0.45"/>
    <row r="6402" ht="14.25" hidden="1" x14ac:dyDescent="0.45"/>
    <row r="6403" ht="14.25" hidden="1" x14ac:dyDescent="0.45"/>
    <row r="6404" ht="14.25" hidden="1" x14ac:dyDescent="0.45"/>
    <row r="6405" ht="14.25" hidden="1" x14ac:dyDescent="0.45"/>
    <row r="6406" ht="14.25" hidden="1" x14ac:dyDescent="0.45"/>
    <row r="6407" ht="14.25" hidden="1" x14ac:dyDescent="0.45"/>
    <row r="6408" ht="14.25" hidden="1" x14ac:dyDescent="0.45"/>
    <row r="6409" ht="14.25" hidden="1" x14ac:dyDescent="0.45"/>
    <row r="6410" ht="14.25" hidden="1" x14ac:dyDescent="0.45"/>
    <row r="6411" ht="14.25" hidden="1" x14ac:dyDescent="0.45"/>
    <row r="6412" ht="14.25" hidden="1" x14ac:dyDescent="0.45"/>
    <row r="6413" ht="14.25" hidden="1" x14ac:dyDescent="0.45"/>
    <row r="6414" ht="14.25" hidden="1" x14ac:dyDescent="0.45"/>
    <row r="6415" ht="14.25" hidden="1" x14ac:dyDescent="0.45"/>
    <row r="6416" ht="14.25" hidden="1" x14ac:dyDescent="0.45"/>
    <row r="6417" ht="14.25" hidden="1" x14ac:dyDescent="0.45"/>
    <row r="6418" ht="14.25" hidden="1" x14ac:dyDescent="0.45"/>
    <row r="6419" ht="14.25" hidden="1" x14ac:dyDescent="0.45"/>
    <row r="6420" ht="14.25" hidden="1" x14ac:dyDescent="0.45"/>
    <row r="6421" ht="14.25" hidden="1" x14ac:dyDescent="0.45"/>
    <row r="6422" ht="14.25" hidden="1" x14ac:dyDescent="0.45"/>
    <row r="6423" ht="14.25" hidden="1" x14ac:dyDescent="0.45"/>
    <row r="6424" ht="14.25" hidden="1" x14ac:dyDescent="0.45"/>
    <row r="6425" ht="14.25" hidden="1" x14ac:dyDescent="0.45"/>
    <row r="6426" ht="14.25" hidden="1" x14ac:dyDescent="0.45"/>
    <row r="6427" ht="14.25" hidden="1" x14ac:dyDescent="0.45"/>
    <row r="6428" ht="14.25" hidden="1" x14ac:dyDescent="0.45"/>
    <row r="6429" ht="14.25" hidden="1" x14ac:dyDescent="0.45"/>
    <row r="6430" ht="14.25" hidden="1" x14ac:dyDescent="0.45"/>
    <row r="6431" ht="14.25" hidden="1" x14ac:dyDescent="0.45"/>
    <row r="6432" ht="14.25" hidden="1" x14ac:dyDescent="0.45"/>
    <row r="6433" ht="14.25" hidden="1" x14ac:dyDescent="0.45"/>
    <row r="6434" ht="14.25" hidden="1" x14ac:dyDescent="0.45"/>
    <row r="6435" ht="14.25" hidden="1" x14ac:dyDescent="0.45"/>
    <row r="6436" ht="14.25" hidden="1" x14ac:dyDescent="0.45"/>
    <row r="6437" ht="14.25" hidden="1" x14ac:dyDescent="0.45"/>
    <row r="6438" ht="14.25" hidden="1" x14ac:dyDescent="0.45"/>
    <row r="6439" ht="14.25" hidden="1" x14ac:dyDescent="0.45"/>
    <row r="6440" ht="14.25" hidden="1" x14ac:dyDescent="0.45"/>
    <row r="6441" ht="14.25" hidden="1" x14ac:dyDescent="0.45"/>
    <row r="6442" ht="14.25" hidden="1" x14ac:dyDescent="0.45"/>
    <row r="6443" ht="14.25" hidden="1" x14ac:dyDescent="0.45"/>
    <row r="6444" ht="14.25" hidden="1" x14ac:dyDescent="0.45"/>
    <row r="6445" ht="14.25" hidden="1" x14ac:dyDescent="0.45"/>
    <row r="6446" ht="14.25" hidden="1" x14ac:dyDescent="0.45"/>
    <row r="6447" ht="14.25" hidden="1" x14ac:dyDescent="0.45"/>
    <row r="6448" ht="14.25" hidden="1" x14ac:dyDescent="0.45"/>
    <row r="6449" ht="14.25" hidden="1" x14ac:dyDescent="0.45"/>
    <row r="6450" ht="14.25" hidden="1" x14ac:dyDescent="0.45"/>
    <row r="6451" ht="14.25" hidden="1" x14ac:dyDescent="0.45"/>
    <row r="6452" ht="14.25" hidden="1" x14ac:dyDescent="0.45"/>
    <row r="6453" ht="14.25" hidden="1" x14ac:dyDescent="0.45"/>
    <row r="6454" ht="14.25" hidden="1" x14ac:dyDescent="0.45"/>
    <row r="6455" ht="14.25" hidden="1" x14ac:dyDescent="0.45"/>
    <row r="6456" ht="14.25" hidden="1" x14ac:dyDescent="0.45"/>
    <row r="6457" ht="14.25" hidden="1" x14ac:dyDescent="0.45"/>
    <row r="6458" ht="14.25" hidden="1" x14ac:dyDescent="0.45"/>
    <row r="6459" ht="14.25" hidden="1" x14ac:dyDescent="0.45"/>
    <row r="6460" ht="14.25" hidden="1" x14ac:dyDescent="0.45"/>
    <row r="6461" ht="14.25" hidden="1" x14ac:dyDescent="0.45"/>
    <row r="6462" ht="14.25" hidden="1" x14ac:dyDescent="0.45"/>
    <row r="6463" ht="14.25" hidden="1" x14ac:dyDescent="0.45"/>
    <row r="6464" ht="14.25" hidden="1" x14ac:dyDescent="0.45"/>
    <row r="6465" ht="14.25" hidden="1" x14ac:dyDescent="0.45"/>
    <row r="6466" ht="14.25" hidden="1" x14ac:dyDescent="0.45"/>
    <row r="6467" ht="14.25" hidden="1" x14ac:dyDescent="0.45"/>
    <row r="6468" ht="14.25" hidden="1" x14ac:dyDescent="0.45"/>
    <row r="6469" ht="14.25" hidden="1" x14ac:dyDescent="0.45"/>
    <row r="6470" ht="14.25" hidden="1" x14ac:dyDescent="0.45"/>
    <row r="6471" ht="14.25" hidden="1" x14ac:dyDescent="0.45"/>
    <row r="6472" ht="14.25" hidden="1" x14ac:dyDescent="0.45"/>
    <row r="6473" ht="14.25" hidden="1" x14ac:dyDescent="0.45"/>
    <row r="6474" ht="14.25" hidden="1" x14ac:dyDescent="0.45"/>
    <row r="6475" ht="14.25" hidden="1" x14ac:dyDescent="0.45"/>
    <row r="6476" ht="14.25" hidden="1" x14ac:dyDescent="0.45"/>
    <row r="6477" ht="14.25" hidden="1" x14ac:dyDescent="0.45"/>
    <row r="6478" ht="14.25" hidden="1" x14ac:dyDescent="0.45"/>
    <row r="6479" ht="14.25" hidden="1" x14ac:dyDescent="0.45"/>
    <row r="6480" ht="14.25" hidden="1" x14ac:dyDescent="0.45"/>
    <row r="6481" ht="14.25" hidden="1" x14ac:dyDescent="0.45"/>
    <row r="6482" ht="14.25" hidden="1" x14ac:dyDescent="0.45"/>
    <row r="6483" ht="14.25" hidden="1" x14ac:dyDescent="0.45"/>
    <row r="6484" ht="14.25" hidden="1" x14ac:dyDescent="0.45"/>
    <row r="6485" ht="14.25" hidden="1" x14ac:dyDescent="0.45"/>
    <row r="6486" ht="14.25" hidden="1" x14ac:dyDescent="0.45"/>
    <row r="6487" ht="14.25" hidden="1" x14ac:dyDescent="0.45"/>
    <row r="6488" ht="14.25" hidden="1" x14ac:dyDescent="0.45"/>
    <row r="6489" ht="14.25" hidden="1" x14ac:dyDescent="0.45"/>
    <row r="6490" ht="14.25" hidden="1" x14ac:dyDescent="0.45"/>
    <row r="6491" ht="14.25" hidden="1" x14ac:dyDescent="0.45"/>
    <row r="6492" ht="14.25" hidden="1" x14ac:dyDescent="0.45"/>
    <row r="6493" ht="14.25" hidden="1" x14ac:dyDescent="0.45"/>
    <row r="6494" ht="14.25" hidden="1" x14ac:dyDescent="0.45"/>
    <row r="6495" ht="14.25" hidden="1" x14ac:dyDescent="0.45"/>
    <row r="6496" ht="14.25" hidden="1" x14ac:dyDescent="0.45"/>
    <row r="6497" ht="14.25" hidden="1" x14ac:dyDescent="0.45"/>
    <row r="6498" ht="14.25" hidden="1" x14ac:dyDescent="0.45"/>
    <row r="6499" ht="14.25" hidden="1" x14ac:dyDescent="0.45"/>
    <row r="6500" ht="14.25" hidden="1" x14ac:dyDescent="0.45"/>
    <row r="6501" ht="14.25" hidden="1" x14ac:dyDescent="0.45"/>
    <row r="6502" ht="14.25" hidden="1" x14ac:dyDescent="0.45"/>
    <row r="6503" ht="14.25" hidden="1" x14ac:dyDescent="0.45"/>
    <row r="6504" ht="14.25" hidden="1" x14ac:dyDescent="0.45"/>
    <row r="6505" ht="14.25" hidden="1" x14ac:dyDescent="0.45"/>
    <row r="6506" ht="14.25" hidden="1" x14ac:dyDescent="0.45"/>
    <row r="6507" ht="14.25" hidden="1" x14ac:dyDescent="0.45"/>
    <row r="6508" ht="14.25" hidden="1" x14ac:dyDescent="0.45"/>
    <row r="6509" ht="14.25" hidden="1" x14ac:dyDescent="0.45"/>
    <row r="6510" ht="14.25" hidden="1" x14ac:dyDescent="0.45"/>
    <row r="6511" ht="14.25" hidden="1" x14ac:dyDescent="0.45"/>
    <row r="6512" ht="14.25" hidden="1" x14ac:dyDescent="0.45"/>
    <row r="6513" ht="14.25" hidden="1" x14ac:dyDescent="0.45"/>
    <row r="6514" ht="14.25" hidden="1" x14ac:dyDescent="0.45"/>
    <row r="6515" ht="14.25" hidden="1" x14ac:dyDescent="0.45"/>
    <row r="6516" ht="14.25" hidden="1" x14ac:dyDescent="0.45"/>
    <row r="6517" ht="14.25" hidden="1" x14ac:dyDescent="0.45"/>
    <row r="6518" ht="14.25" hidden="1" x14ac:dyDescent="0.45"/>
    <row r="6519" ht="14.25" hidden="1" x14ac:dyDescent="0.45"/>
    <row r="6520" ht="14.25" hidden="1" x14ac:dyDescent="0.45"/>
    <row r="6521" ht="14.25" hidden="1" x14ac:dyDescent="0.45"/>
    <row r="6522" ht="14.25" hidden="1" x14ac:dyDescent="0.45"/>
    <row r="6523" ht="14.25" hidden="1" x14ac:dyDescent="0.45"/>
    <row r="6524" ht="14.25" hidden="1" x14ac:dyDescent="0.45"/>
    <row r="6525" ht="14.25" hidden="1" x14ac:dyDescent="0.45"/>
    <row r="6526" ht="14.25" hidden="1" x14ac:dyDescent="0.45"/>
    <row r="6527" ht="14.25" hidden="1" x14ac:dyDescent="0.45"/>
    <row r="6528" ht="14.25" hidden="1" x14ac:dyDescent="0.45"/>
    <row r="6529" ht="14.25" hidden="1" x14ac:dyDescent="0.45"/>
    <row r="6530" ht="14.25" hidden="1" x14ac:dyDescent="0.45"/>
    <row r="6531" ht="14.25" hidden="1" x14ac:dyDescent="0.45"/>
    <row r="6532" ht="14.25" hidden="1" x14ac:dyDescent="0.45"/>
    <row r="6533" ht="14.25" hidden="1" x14ac:dyDescent="0.45"/>
    <row r="6534" ht="14.25" hidden="1" x14ac:dyDescent="0.45"/>
    <row r="6535" ht="14.25" hidden="1" x14ac:dyDescent="0.45"/>
    <row r="6536" ht="14.25" hidden="1" x14ac:dyDescent="0.45"/>
    <row r="6537" ht="14.25" hidden="1" x14ac:dyDescent="0.45"/>
    <row r="6538" ht="14.25" hidden="1" x14ac:dyDescent="0.45"/>
    <row r="6539" ht="14.25" hidden="1" x14ac:dyDescent="0.45"/>
    <row r="6540" ht="14.25" hidden="1" x14ac:dyDescent="0.45"/>
    <row r="6541" ht="14.25" hidden="1" x14ac:dyDescent="0.45"/>
    <row r="6542" ht="14.25" hidden="1" x14ac:dyDescent="0.45"/>
    <row r="6543" ht="14.25" hidden="1" x14ac:dyDescent="0.45"/>
    <row r="6544" ht="14.25" hidden="1" x14ac:dyDescent="0.45"/>
    <row r="6545" ht="14.25" hidden="1" x14ac:dyDescent="0.45"/>
    <row r="6546" ht="14.25" hidden="1" x14ac:dyDescent="0.45"/>
    <row r="6547" ht="14.25" hidden="1" x14ac:dyDescent="0.45"/>
    <row r="6548" ht="14.25" hidden="1" x14ac:dyDescent="0.45"/>
    <row r="6549" ht="14.25" hidden="1" x14ac:dyDescent="0.45"/>
    <row r="6550" ht="14.25" hidden="1" x14ac:dyDescent="0.45"/>
    <row r="6551" ht="14.25" hidden="1" x14ac:dyDescent="0.45"/>
    <row r="6552" ht="14.25" hidden="1" x14ac:dyDescent="0.45"/>
    <row r="6553" ht="14.25" hidden="1" x14ac:dyDescent="0.45"/>
    <row r="6554" ht="14.25" hidden="1" x14ac:dyDescent="0.45"/>
    <row r="6555" ht="14.25" hidden="1" x14ac:dyDescent="0.45"/>
    <row r="6556" ht="14.25" hidden="1" x14ac:dyDescent="0.45"/>
    <row r="6557" ht="14.25" hidden="1" x14ac:dyDescent="0.45"/>
    <row r="6558" ht="14.25" hidden="1" x14ac:dyDescent="0.45"/>
    <row r="6559" ht="14.25" hidden="1" x14ac:dyDescent="0.45"/>
    <row r="6560" ht="14.25" hidden="1" x14ac:dyDescent="0.45"/>
    <row r="6561" ht="14.25" hidden="1" x14ac:dyDescent="0.45"/>
    <row r="6562" ht="14.25" hidden="1" x14ac:dyDescent="0.45"/>
    <row r="6563" ht="14.25" hidden="1" x14ac:dyDescent="0.45"/>
    <row r="6564" ht="14.25" hidden="1" x14ac:dyDescent="0.45"/>
    <row r="6565" ht="14.25" hidden="1" x14ac:dyDescent="0.45"/>
    <row r="6566" ht="14.25" hidden="1" x14ac:dyDescent="0.45"/>
    <row r="6567" ht="14.25" hidden="1" x14ac:dyDescent="0.45"/>
    <row r="6568" ht="14.25" hidden="1" x14ac:dyDescent="0.45"/>
    <row r="6569" ht="14.25" hidden="1" x14ac:dyDescent="0.45"/>
    <row r="6570" ht="14.25" hidden="1" x14ac:dyDescent="0.45"/>
    <row r="6571" ht="14.25" hidden="1" x14ac:dyDescent="0.45"/>
    <row r="6572" ht="14.25" hidden="1" x14ac:dyDescent="0.45"/>
    <row r="6573" ht="14.25" hidden="1" x14ac:dyDescent="0.45"/>
    <row r="6574" ht="14.25" hidden="1" x14ac:dyDescent="0.45"/>
    <row r="6575" ht="14.25" hidden="1" x14ac:dyDescent="0.45"/>
    <row r="6576" ht="14.25" hidden="1" x14ac:dyDescent="0.45"/>
    <row r="6577" ht="14.25" hidden="1" x14ac:dyDescent="0.45"/>
    <row r="6578" ht="14.25" hidden="1" x14ac:dyDescent="0.45"/>
    <row r="6579" ht="14.25" hidden="1" x14ac:dyDescent="0.45"/>
    <row r="6580" ht="14.25" hidden="1" x14ac:dyDescent="0.45"/>
    <row r="6581" ht="14.25" hidden="1" x14ac:dyDescent="0.45"/>
    <row r="6582" ht="14.25" hidden="1" x14ac:dyDescent="0.45"/>
    <row r="6583" ht="14.25" hidden="1" x14ac:dyDescent="0.45"/>
    <row r="6584" ht="14.25" hidden="1" x14ac:dyDescent="0.45"/>
    <row r="6585" ht="14.25" hidden="1" x14ac:dyDescent="0.45"/>
    <row r="6586" ht="14.25" hidden="1" x14ac:dyDescent="0.45"/>
    <row r="6587" ht="14.25" hidden="1" x14ac:dyDescent="0.45"/>
    <row r="6588" ht="14.25" hidden="1" x14ac:dyDescent="0.45"/>
    <row r="6589" ht="14.25" hidden="1" x14ac:dyDescent="0.45"/>
    <row r="6590" ht="14.25" hidden="1" x14ac:dyDescent="0.45"/>
    <row r="6591" ht="14.25" hidden="1" x14ac:dyDescent="0.45"/>
    <row r="6592" ht="14.25" hidden="1" x14ac:dyDescent="0.45"/>
    <row r="6593" ht="14.25" hidden="1" x14ac:dyDescent="0.45"/>
    <row r="6594" ht="14.25" hidden="1" x14ac:dyDescent="0.45"/>
    <row r="6595" ht="14.25" hidden="1" x14ac:dyDescent="0.45"/>
    <row r="6596" ht="14.25" hidden="1" x14ac:dyDescent="0.45"/>
    <row r="6597" ht="14.25" hidden="1" x14ac:dyDescent="0.45"/>
    <row r="6598" ht="14.25" hidden="1" x14ac:dyDescent="0.45"/>
    <row r="6599" ht="14.25" hidden="1" x14ac:dyDescent="0.45"/>
    <row r="6600" ht="14.25" hidden="1" x14ac:dyDescent="0.45"/>
    <row r="6601" ht="14.25" hidden="1" x14ac:dyDescent="0.45"/>
    <row r="6602" ht="14.25" hidden="1" x14ac:dyDescent="0.45"/>
    <row r="6603" ht="14.25" hidden="1" x14ac:dyDescent="0.45"/>
    <row r="6604" ht="14.25" hidden="1" x14ac:dyDescent="0.45"/>
    <row r="6605" ht="14.25" hidden="1" x14ac:dyDescent="0.45"/>
    <row r="6606" ht="14.25" hidden="1" x14ac:dyDescent="0.45"/>
    <row r="6607" ht="14.25" hidden="1" x14ac:dyDescent="0.45"/>
    <row r="6608" ht="14.25" hidden="1" x14ac:dyDescent="0.45"/>
    <row r="6609" ht="14.25" hidden="1" x14ac:dyDescent="0.45"/>
    <row r="6610" ht="14.25" hidden="1" x14ac:dyDescent="0.45"/>
    <row r="6611" ht="14.25" hidden="1" x14ac:dyDescent="0.45"/>
    <row r="6612" ht="14.25" hidden="1" x14ac:dyDescent="0.45"/>
    <row r="6613" ht="14.25" hidden="1" x14ac:dyDescent="0.45"/>
    <row r="6614" ht="14.25" hidden="1" x14ac:dyDescent="0.45"/>
    <row r="6615" ht="14.25" hidden="1" x14ac:dyDescent="0.45"/>
    <row r="6616" ht="14.25" hidden="1" x14ac:dyDescent="0.45"/>
    <row r="6617" ht="14.25" hidden="1" x14ac:dyDescent="0.45"/>
    <row r="6618" ht="14.25" hidden="1" x14ac:dyDescent="0.45"/>
    <row r="6619" ht="14.25" hidden="1" x14ac:dyDescent="0.45"/>
    <row r="6620" ht="14.25" hidden="1" x14ac:dyDescent="0.45"/>
    <row r="6621" ht="14.25" hidden="1" x14ac:dyDescent="0.45"/>
    <row r="6622" ht="14.25" hidden="1" x14ac:dyDescent="0.45"/>
    <row r="6623" ht="14.25" hidden="1" x14ac:dyDescent="0.45"/>
    <row r="6624" ht="14.25" hidden="1" x14ac:dyDescent="0.45"/>
    <row r="6625" ht="14.25" hidden="1" x14ac:dyDescent="0.45"/>
    <row r="6626" ht="14.25" hidden="1" x14ac:dyDescent="0.45"/>
    <row r="6627" ht="14.25" hidden="1" x14ac:dyDescent="0.45"/>
    <row r="6628" ht="14.25" hidden="1" x14ac:dyDescent="0.45"/>
    <row r="6629" ht="14.25" hidden="1" x14ac:dyDescent="0.45"/>
    <row r="6630" ht="14.25" hidden="1" x14ac:dyDescent="0.45"/>
    <row r="6631" ht="14.25" hidden="1" x14ac:dyDescent="0.45"/>
    <row r="6632" ht="14.25" hidden="1" x14ac:dyDescent="0.45"/>
    <row r="6633" ht="14.25" hidden="1" x14ac:dyDescent="0.45"/>
    <row r="6634" ht="14.25" hidden="1" x14ac:dyDescent="0.45"/>
    <row r="6635" ht="14.25" hidden="1" x14ac:dyDescent="0.45"/>
    <row r="6636" ht="14.25" hidden="1" x14ac:dyDescent="0.45"/>
    <row r="6637" ht="14.25" hidden="1" x14ac:dyDescent="0.45"/>
    <row r="6638" ht="14.25" hidden="1" x14ac:dyDescent="0.45"/>
    <row r="6639" ht="14.25" hidden="1" x14ac:dyDescent="0.45"/>
    <row r="6640" ht="14.25" hidden="1" x14ac:dyDescent="0.45"/>
    <row r="6641" ht="14.25" hidden="1" x14ac:dyDescent="0.45"/>
    <row r="6642" ht="14.25" hidden="1" x14ac:dyDescent="0.45"/>
    <row r="6643" ht="14.25" hidden="1" x14ac:dyDescent="0.45"/>
    <row r="6644" ht="14.25" hidden="1" x14ac:dyDescent="0.45"/>
    <row r="6645" ht="14.25" hidden="1" x14ac:dyDescent="0.45"/>
    <row r="6646" ht="14.25" hidden="1" x14ac:dyDescent="0.45"/>
    <row r="6647" ht="14.25" hidden="1" x14ac:dyDescent="0.45"/>
    <row r="6648" ht="14.25" hidden="1" x14ac:dyDescent="0.45"/>
    <row r="6649" ht="14.25" hidden="1" x14ac:dyDescent="0.45"/>
    <row r="6650" ht="14.25" hidden="1" x14ac:dyDescent="0.45"/>
    <row r="6651" ht="14.25" hidden="1" x14ac:dyDescent="0.45"/>
    <row r="6652" ht="14.25" hidden="1" x14ac:dyDescent="0.45"/>
    <row r="6653" ht="14.25" hidden="1" x14ac:dyDescent="0.45"/>
    <row r="6654" ht="14.25" hidden="1" x14ac:dyDescent="0.45"/>
    <row r="6655" ht="14.25" hidden="1" x14ac:dyDescent="0.45"/>
    <row r="6656" ht="14.25" hidden="1" x14ac:dyDescent="0.45"/>
    <row r="6657" ht="14.25" hidden="1" x14ac:dyDescent="0.45"/>
    <row r="6658" ht="14.25" hidden="1" x14ac:dyDescent="0.45"/>
    <row r="6659" ht="14.25" hidden="1" x14ac:dyDescent="0.45"/>
    <row r="6660" ht="14.25" hidden="1" x14ac:dyDescent="0.45"/>
    <row r="6661" ht="14.25" hidden="1" x14ac:dyDescent="0.45"/>
    <row r="6662" ht="14.25" hidden="1" x14ac:dyDescent="0.45"/>
    <row r="6663" ht="14.25" hidden="1" x14ac:dyDescent="0.45"/>
    <row r="6664" ht="14.25" hidden="1" x14ac:dyDescent="0.45"/>
    <row r="6665" ht="14.25" hidden="1" x14ac:dyDescent="0.45"/>
    <row r="6666" ht="14.25" hidden="1" x14ac:dyDescent="0.45"/>
    <row r="6667" ht="14.25" hidden="1" x14ac:dyDescent="0.45"/>
    <row r="6668" ht="14.25" hidden="1" x14ac:dyDescent="0.45"/>
    <row r="6669" ht="14.25" hidden="1" x14ac:dyDescent="0.45"/>
    <row r="6670" ht="14.25" hidden="1" x14ac:dyDescent="0.45"/>
    <row r="6671" ht="14.25" hidden="1" x14ac:dyDescent="0.45"/>
    <row r="6672" ht="14.25" hidden="1" x14ac:dyDescent="0.45"/>
    <row r="6673" ht="14.25" hidden="1" x14ac:dyDescent="0.45"/>
    <row r="6674" ht="14.25" hidden="1" x14ac:dyDescent="0.45"/>
    <row r="6675" ht="14.25" hidden="1" x14ac:dyDescent="0.45"/>
    <row r="6676" ht="14.25" hidden="1" x14ac:dyDescent="0.45"/>
    <row r="6677" ht="14.25" hidden="1" x14ac:dyDescent="0.45"/>
    <row r="6678" ht="14.25" hidden="1" x14ac:dyDescent="0.45"/>
    <row r="6679" ht="14.25" hidden="1" x14ac:dyDescent="0.45"/>
    <row r="6680" ht="14.25" hidden="1" x14ac:dyDescent="0.45"/>
    <row r="6681" ht="14.25" hidden="1" x14ac:dyDescent="0.45"/>
    <row r="6682" ht="14.25" hidden="1" x14ac:dyDescent="0.45"/>
    <row r="6683" ht="14.25" hidden="1" x14ac:dyDescent="0.45"/>
    <row r="6684" ht="14.25" hidden="1" x14ac:dyDescent="0.45"/>
    <row r="6685" ht="14.25" hidden="1" x14ac:dyDescent="0.45"/>
    <row r="6686" ht="14.25" hidden="1" x14ac:dyDescent="0.45"/>
    <row r="6687" ht="14.25" hidden="1" x14ac:dyDescent="0.45"/>
    <row r="6688" ht="14.25" hidden="1" x14ac:dyDescent="0.45"/>
    <row r="6689" ht="14.25" hidden="1" x14ac:dyDescent="0.45"/>
    <row r="6690" ht="14.25" hidden="1" x14ac:dyDescent="0.45"/>
    <row r="6691" ht="14.25" hidden="1" x14ac:dyDescent="0.45"/>
    <row r="6692" ht="14.25" hidden="1" x14ac:dyDescent="0.45"/>
    <row r="6693" ht="14.25" hidden="1" x14ac:dyDescent="0.45"/>
    <row r="6694" ht="14.25" hidden="1" x14ac:dyDescent="0.45"/>
    <row r="6695" ht="14.25" hidden="1" x14ac:dyDescent="0.45"/>
    <row r="6696" ht="14.25" hidden="1" x14ac:dyDescent="0.45"/>
    <row r="6697" ht="14.25" hidden="1" x14ac:dyDescent="0.45"/>
    <row r="6698" ht="14.25" hidden="1" x14ac:dyDescent="0.45"/>
    <row r="6699" ht="14.25" hidden="1" x14ac:dyDescent="0.45"/>
    <row r="6700" ht="14.25" hidden="1" x14ac:dyDescent="0.45"/>
    <row r="6701" ht="14.25" hidden="1" x14ac:dyDescent="0.45"/>
    <row r="6702" ht="14.25" hidden="1" x14ac:dyDescent="0.45"/>
    <row r="6703" ht="14.25" hidden="1" x14ac:dyDescent="0.45"/>
    <row r="6704" ht="14.25" hidden="1" x14ac:dyDescent="0.45"/>
    <row r="6705" ht="14.25" hidden="1" x14ac:dyDescent="0.45"/>
    <row r="6706" ht="14.25" hidden="1" x14ac:dyDescent="0.45"/>
    <row r="6707" ht="14.25" hidden="1" x14ac:dyDescent="0.45"/>
    <row r="6708" ht="14.25" hidden="1" x14ac:dyDescent="0.45"/>
    <row r="6709" ht="14.25" hidden="1" x14ac:dyDescent="0.45"/>
    <row r="6710" ht="14.25" hidden="1" x14ac:dyDescent="0.45"/>
    <row r="6711" ht="14.25" hidden="1" x14ac:dyDescent="0.45"/>
    <row r="6712" ht="14.25" hidden="1" x14ac:dyDescent="0.45"/>
    <row r="6713" ht="14.25" hidden="1" x14ac:dyDescent="0.45"/>
    <row r="6714" ht="14.25" hidden="1" x14ac:dyDescent="0.45"/>
    <row r="6715" ht="14.25" hidden="1" x14ac:dyDescent="0.45"/>
    <row r="6716" ht="14.25" hidden="1" x14ac:dyDescent="0.45"/>
    <row r="6717" ht="14.25" hidden="1" x14ac:dyDescent="0.45"/>
    <row r="6718" ht="14.25" hidden="1" x14ac:dyDescent="0.45"/>
    <row r="6719" ht="14.25" hidden="1" x14ac:dyDescent="0.45"/>
    <row r="6720" ht="14.25" hidden="1" x14ac:dyDescent="0.45"/>
    <row r="6721" ht="14.25" hidden="1" x14ac:dyDescent="0.45"/>
    <row r="6722" ht="14.25" hidden="1" x14ac:dyDescent="0.45"/>
    <row r="6723" ht="14.25" hidden="1" x14ac:dyDescent="0.45"/>
    <row r="6724" ht="14.25" hidden="1" x14ac:dyDescent="0.45"/>
    <row r="6725" ht="14.25" hidden="1" x14ac:dyDescent="0.45"/>
    <row r="6726" ht="14.25" hidden="1" x14ac:dyDescent="0.45"/>
    <row r="6727" ht="14.25" hidden="1" x14ac:dyDescent="0.45"/>
    <row r="6728" ht="14.25" hidden="1" x14ac:dyDescent="0.45"/>
    <row r="6729" ht="14.25" hidden="1" x14ac:dyDescent="0.45"/>
    <row r="6730" ht="14.25" hidden="1" x14ac:dyDescent="0.45"/>
    <row r="6731" ht="14.25" hidden="1" x14ac:dyDescent="0.45"/>
    <row r="6732" ht="14.25" hidden="1" x14ac:dyDescent="0.45"/>
    <row r="6733" ht="14.25" hidden="1" x14ac:dyDescent="0.45"/>
    <row r="6734" ht="14.25" hidden="1" x14ac:dyDescent="0.45"/>
    <row r="6735" ht="14.25" hidden="1" x14ac:dyDescent="0.45"/>
    <row r="6736" ht="14.25" hidden="1" x14ac:dyDescent="0.45"/>
    <row r="6737" ht="14.25" hidden="1" x14ac:dyDescent="0.45"/>
    <row r="6738" ht="14.25" hidden="1" x14ac:dyDescent="0.45"/>
    <row r="6739" ht="14.25" hidden="1" x14ac:dyDescent="0.45"/>
    <row r="6740" ht="14.25" hidden="1" x14ac:dyDescent="0.45"/>
    <row r="6741" ht="14.25" hidden="1" x14ac:dyDescent="0.45"/>
    <row r="6742" ht="14.25" hidden="1" x14ac:dyDescent="0.45"/>
    <row r="6743" ht="14.25" hidden="1" x14ac:dyDescent="0.45"/>
    <row r="6744" ht="14.25" hidden="1" x14ac:dyDescent="0.45"/>
    <row r="6745" ht="14.25" hidden="1" x14ac:dyDescent="0.45"/>
    <row r="6746" ht="14.25" hidden="1" x14ac:dyDescent="0.45"/>
    <row r="6747" ht="14.25" hidden="1" x14ac:dyDescent="0.45"/>
    <row r="6748" ht="14.25" hidden="1" x14ac:dyDescent="0.45"/>
    <row r="6749" ht="14.25" hidden="1" x14ac:dyDescent="0.45"/>
    <row r="6750" ht="14.25" hidden="1" x14ac:dyDescent="0.45"/>
    <row r="6751" ht="14.25" hidden="1" x14ac:dyDescent="0.45"/>
    <row r="6752" ht="14.25" hidden="1" x14ac:dyDescent="0.45"/>
    <row r="6753" ht="14.25" hidden="1" x14ac:dyDescent="0.45"/>
    <row r="6754" ht="14.25" hidden="1" x14ac:dyDescent="0.45"/>
    <row r="6755" ht="14.25" hidden="1" x14ac:dyDescent="0.45"/>
    <row r="6756" ht="14.25" hidden="1" x14ac:dyDescent="0.45"/>
    <row r="6757" ht="14.25" hidden="1" x14ac:dyDescent="0.45"/>
    <row r="6758" ht="14.25" hidden="1" x14ac:dyDescent="0.45"/>
    <row r="6759" ht="14.25" hidden="1" x14ac:dyDescent="0.45"/>
    <row r="6760" ht="14.25" hidden="1" x14ac:dyDescent="0.45"/>
    <row r="6761" ht="14.25" hidden="1" x14ac:dyDescent="0.45"/>
    <row r="6762" ht="14.25" hidden="1" x14ac:dyDescent="0.45"/>
    <row r="6763" ht="14.25" hidden="1" x14ac:dyDescent="0.45"/>
    <row r="6764" ht="14.25" hidden="1" x14ac:dyDescent="0.45"/>
    <row r="6765" ht="14.25" hidden="1" x14ac:dyDescent="0.45"/>
    <row r="6766" ht="14.25" hidden="1" x14ac:dyDescent="0.45"/>
    <row r="6767" ht="14.25" hidden="1" x14ac:dyDescent="0.45"/>
    <row r="6768" ht="14.25" hidden="1" x14ac:dyDescent="0.45"/>
    <row r="6769" ht="14.25" hidden="1" x14ac:dyDescent="0.45"/>
    <row r="6770" ht="14.25" hidden="1" x14ac:dyDescent="0.45"/>
    <row r="6771" ht="14.25" hidden="1" x14ac:dyDescent="0.45"/>
    <row r="6772" ht="14.25" hidden="1" x14ac:dyDescent="0.45"/>
    <row r="6773" ht="14.25" hidden="1" x14ac:dyDescent="0.45"/>
    <row r="6774" ht="14.25" hidden="1" x14ac:dyDescent="0.45"/>
    <row r="6775" ht="14.25" hidden="1" x14ac:dyDescent="0.45"/>
    <row r="6776" ht="14.25" hidden="1" x14ac:dyDescent="0.45"/>
    <row r="6777" ht="14.25" hidden="1" x14ac:dyDescent="0.45"/>
    <row r="6778" ht="14.25" hidden="1" x14ac:dyDescent="0.45"/>
    <row r="6779" ht="14.25" hidden="1" x14ac:dyDescent="0.45"/>
    <row r="6780" ht="14.25" hidden="1" x14ac:dyDescent="0.45"/>
    <row r="6781" ht="14.25" hidden="1" x14ac:dyDescent="0.45"/>
    <row r="6782" ht="14.25" hidden="1" x14ac:dyDescent="0.45"/>
    <row r="6783" ht="14.25" hidden="1" x14ac:dyDescent="0.45"/>
    <row r="6784" ht="14.25" hidden="1" x14ac:dyDescent="0.45"/>
    <row r="6785" ht="14.25" hidden="1" x14ac:dyDescent="0.45"/>
    <row r="6786" ht="14.25" hidden="1" x14ac:dyDescent="0.45"/>
    <row r="6787" ht="14.25" hidden="1" x14ac:dyDescent="0.45"/>
    <row r="6788" ht="14.25" hidden="1" x14ac:dyDescent="0.45"/>
    <row r="6789" ht="14.25" hidden="1" x14ac:dyDescent="0.45"/>
    <row r="6790" ht="14.25" hidden="1" x14ac:dyDescent="0.45"/>
    <row r="6791" ht="14.25" hidden="1" x14ac:dyDescent="0.45"/>
    <row r="6792" ht="14.25" hidden="1" x14ac:dyDescent="0.45"/>
    <row r="6793" ht="14.25" hidden="1" x14ac:dyDescent="0.45"/>
    <row r="6794" ht="14.25" hidden="1" x14ac:dyDescent="0.45"/>
    <row r="6795" ht="14.25" hidden="1" x14ac:dyDescent="0.45"/>
    <row r="6796" ht="14.25" hidden="1" x14ac:dyDescent="0.45"/>
    <row r="6797" ht="14.25" hidden="1" x14ac:dyDescent="0.45"/>
    <row r="6798" ht="14.25" hidden="1" x14ac:dyDescent="0.45"/>
    <row r="6799" ht="14.25" hidden="1" x14ac:dyDescent="0.45"/>
    <row r="6800" ht="14.25" hidden="1" x14ac:dyDescent="0.45"/>
    <row r="6801" ht="14.25" hidden="1" x14ac:dyDescent="0.45"/>
    <row r="6802" ht="14.25" hidden="1" x14ac:dyDescent="0.45"/>
    <row r="6803" ht="14.25" hidden="1" x14ac:dyDescent="0.45"/>
    <row r="6804" ht="14.25" hidden="1" x14ac:dyDescent="0.45"/>
    <row r="6805" ht="14.25" hidden="1" x14ac:dyDescent="0.45"/>
    <row r="6806" ht="14.25" hidden="1" x14ac:dyDescent="0.45"/>
    <row r="6807" ht="14.25" hidden="1" x14ac:dyDescent="0.45"/>
    <row r="6808" ht="14.25" hidden="1" x14ac:dyDescent="0.45"/>
    <row r="6809" ht="14.25" hidden="1" x14ac:dyDescent="0.45"/>
    <row r="6810" ht="14.25" hidden="1" x14ac:dyDescent="0.45"/>
    <row r="6811" ht="14.25" hidden="1" x14ac:dyDescent="0.45"/>
    <row r="6812" ht="14.25" hidden="1" x14ac:dyDescent="0.45"/>
    <row r="6813" ht="14.25" hidden="1" x14ac:dyDescent="0.45"/>
    <row r="6814" ht="14.25" hidden="1" x14ac:dyDescent="0.45"/>
    <row r="6815" ht="14.25" hidden="1" x14ac:dyDescent="0.45"/>
    <row r="6816" ht="14.25" hidden="1" x14ac:dyDescent="0.45"/>
    <row r="6817" ht="14.25" hidden="1" x14ac:dyDescent="0.45"/>
    <row r="6818" ht="14.25" hidden="1" x14ac:dyDescent="0.45"/>
    <row r="6819" ht="14.25" hidden="1" x14ac:dyDescent="0.45"/>
    <row r="6820" ht="14.25" hidden="1" x14ac:dyDescent="0.45"/>
    <row r="6821" ht="14.25" hidden="1" x14ac:dyDescent="0.45"/>
    <row r="6822" ht="14.25" hidden="1" x14ac:dyDescent="0.45"/>
    <row r="6823" ht="14.25" hidden="1" x14ac:dyDescent="0.45"/>
    <row r="6824" ht="14.25" hidden="1" x14ac:dyDescent="0.45"/>
    <row r="6825" ht="14.25" hidden="1" x14ac:dyDescent="0.45"/>
    <row r="6826" ht="14.25" hidden="1" x14ac:dyDescent="0.45"/>
    <row r="6827" ht="14.25" hidden="1" x14ac:dyDescent="0.45"/>
    <row r="6828" ht="14.25" hidden="1" x14ac:dyDescent="0.45"/>
    <row r="6829" ht="14.25" hidden="1" x14ac:dyDescent="0.45"/>
    <row r="6830" ht="14.25" hidden="1" x14ac:dyDescent="0.45"/>
    <row r="6831" ht="14.25" hidden="1" x14ac:dyDescent="0.45"/>
    <row r="6832" ht="14.25" hidden="1" x14ac:dyDescent="0.45"/>
    <row r="6833" ht="14.25" hidden="1" x14ac:dyDescent="0.45"/>
    <row r="6834" ht="14.25" hidden="1" x14ac:dyDescent="0.45"/>
    <row r="6835" ht="14.25" hidden="1" x14ac:dyDescent="0.45"/>
    <row r="6836" ht="14.25" hidden="1" x14ac:dyDescent="0.45"/>
    <row r="6837" ht="14.25" hidden="1" x14ac:dyDescent="0.45"/>
    <row r="6838" ht="14.25" hidden="1" x14ac:dyDescent="0.45"/>
    <row r="6839" ht="14.25" hidden="1" x14ac:dyDescent="0.45"/>
    <row r="6840" ht="14.25" hidden="1" x14ac:dyDescent="0.45"/>
    <row r="6841" ht="14.25" hidden="1" x14ac:dyDescent="0.45"/>
    <row r="6842" ht="14.25" hidden="1" x14ac:dyDescent="0.45"/>
    <row r="6843" ht="14.25" hidden="1" x14ac:dyDescent="0.45"/>
    <row r="6844" ht="14.25" hidden="1" x14ac:dyDescent="0.45"/>
    <row r="6845" ht="14.25" hidden="1" x14ac:dyDescent="0.45"/>
    <row r="6846" ht="14.25" hidden="1" x14ac:dyDescent="0.45"/>
    <row r="6847" ht="14.25" hidden="1" x14ac:dyDescent="0.45"/>
    <row r="6848" ht="14.25" hidden="1" x14ac:dyDescent="0.45"/>
    <row r="6849" ht="14.25" hidden="1" x14ac:dyDescent="0.45"/>
    <row r="6850" ht="14.25" hidden="1" x14ac:dyDescent="0.45"/>
    <row r="6851" ht="14.25" hidden="1" x14ac:dyDescent="0.45"/>
    <row r="6852" ht="14.25" hidden="1" x14ac:dyDescent="0.45"/>
    <row r="6853" ht="14.25" hidden="1" x14ac:dyDescent="0.45"/>
    <row r="6854" ht="14.25" hidden="1" x14ac:dyDescent="0.45"/>
    <row r="6855" ht="14.25" hidden="1" x14ac:dyDescent="0.45"/>
    <row r="6856" ht="14.25" hidden="1" x14ac:dyDescent="0.45"/>
    <row r="6857" ht="14.25" hidden="1" x14ac:dyDescent="0.45"/>
    <row r="6858" ht="14.25" hidden="1" x14ac:dyDescent="0.45"/>
    <row r="6859" ht="14.25" hidden="1" x14ac:dyDescent="0.45"/>
    <row r="6860" ht="14.25" hidden="1" x14ac:dyDescent="0.45"/>
    <row r="6861" ht="14.25" hidden="1" x14ac:dyDescent="0.45"/>
    <row r="6862" ht="14.25" hidden="1" x14ac:dyDescent="0.45"/>
    <row r="6863" ht="14.25" hidden="1" x14ac:dyDescent="0.45"/>
    <row r="6864" ht="14.25" hidden="1" x14ac:dyDescent="0.45"/>
    <row r="6865" ht="14.25" hidden="1" x14ac:dyDescent="0.45"/>
    <row r="6866" ht="14.25" hidden="1" x14ac:dyDescent="0.45"/>
    <row r="6867" ht="14.25" hidden="1" x14ac:dyDescent="0.45"/>
    <row r="6868" ht="14.25" hidden="1" x14ac:dyDescent="0.45"/>
    <row r="6869" ht="14.25" hidden="1" x14ac:dyDescent="0.45"/>
    <row r="6870" ht="14.25" hidden="1" x14ac:dyDescent="0.45"/>
    <row r="6871" ht="14.25" hidden="1" x14ac:dyDescent="0.45"/>
    <row r="6872" ht="14.25" hidden="1" x14ac:dyDescent="0.45"/>
    <row r="6873" ht="14.25" hidden="1" x14ac:dyDescent="0.45"/>
    <row r="6874" ht="14.25" hidden="1" x14ac:dyDescent="0.45"/>
    <row r="6875" ht="14.25" hidden="1" x14ac:dyDescent="0.45"/>
    <row r="6876" ht="14.25" hidden="1" x14ac:dyDescent="0.45"/>
    <row r="6877" ht="14.25" hidden="1" x14ac:dyDescent="0.45"/>
    <row r="6878" ht="14.25" hidden="1" x14ac:dyDescent="0.45"/>
    <row r="6879" ht="14.25" hidden="1" x14ac:dyDescent="0.45"/>
    <row r="6880" ht="14.25" hidden="1" x14ac:dyDescent="0.45"/>
    <row r="6881" ht="14.25" hidden="1" x14ac:dyDescent="0.45"/>
    <row r="6882" ht="14.25" hidden="1" x14ac:dyDescent="0.45"/>
    <row r="6883" ht="14.25" hidden="1" x14ac:dyDescent="0.45"/>
    <row r="6884" ht="14.25" hidden="1" x14ac:dyDescent="0.45"/>
    <row r="6885" ht="14.25" hidden="1" x14ac:dyDescent="0.45"/>
    <row r="6886" ht="14.25" hidden="1" x14ac:dyDescent="0.45"/>
    <row r="6887" ht="14.25" hidden="1" x14ac:dyDescent="0.45"/>
    <row r="6888" ht="14.25" hidden="1" x14ac:dyDescent="0.45"/>
    <row r="6889" ht="14.25" hidden="1" x14ac:dyDescent="0.45"/>
    <row r="6890" ht="14.25" hidden="1" x14ac:dyDescent="0.45"/>
    <row r="6891" ht="14.25" hidden="1" x14ac:dyDescent="0.45"/>
    <row r="6892" ht="14.25" hidden="1" x14ac:dyDescent="0.45"/>
    <row r="6893" ht="14.25" hidden="1" x14ac:dyDescent="0.45"/>
    <row r="6894" ht="14.25" hidden="1" x14ac:dyDescent="0.45"/>
    <row r="6895" ht="14.25" hidden="1" x14ac:dyDescent="0.45"/>
    <row r="6896" ht="14.25" hidden="1" x14ac:dyDescent="0.45"/>
    <row r="6897" ht="14.25" hidden="1" x14ac:dyDescent="0.45"/>
    <row r="6898" ht="14.25" hidden="1" x14ac:dyDescent="0.45"/>
    <row r="6899" ht="14.25" hidden="1" x14ac:dyDescent="0.45"/>
    <row r="6900" ht="14.25" hidden="1" x14ac:dyDescent="0.45"/>
    <row r="6901" ht="14.25" hidden="1" x14ac:dyDescent="0.45"/>
    <row r="6902" ht="14.25" hidden="1" x14ac:dyDescent="0.45"/>
    <row r="6903" ht="14.25" hidden="1" x14ac:dyDescent="0.45"/>
    <row r="6904" ht="14.25" hidden="1" x14ac:dyDescent="0.45"/>
    <row r="6905" ht="14.25" hidden="1" x14ac:dyDescent="0.45"/>
    <row r="6906" ht="14.25" hidden="1" x14ac:dyDescent="0.45"/>
    <row r="6907" ht="14.25" hidden="1" x14ac:dyDescent="0.45"/>
    <row r="6908" ht="14.25" hidden="1" x14ac:dyDescent="0.45"/>
    <row r="6909" ht="14.25" hidden="1" x14ac:dyDescent="0.45"/>
    <row r="6910" ht="14.25" hidden="1" x14ac:dyDescent="0.45"/>
    <row r="6911" ht="14.25" hidden="1" x14ac:dyDescent="0.45"/>
    <row r="6912" ht="14.25" hidden="1" x14ac:dyDescent="0.45"/>
    <row r="6913" ht="14.25" hidden="1" x14ac:dyDescent="0.45"/>
    <row r="6914" ht="14.25" hidden="1" x14ac:dyDescent="0.45"/>
    <row r="6915" ht="14.25" hidden="1" x14ac:dyDescent="0.45"/>
    <row r="6916" ht="14.25" hidden="1" x14ac:dyDescent="0.45"/>
    <row r="6917" ht="14.25" hidden="1" x14ac:dyDescent="0.45"/>
    <row r="6918" ht="14.25" hidden="1" x14ac:dyDescent="0.45"/>
    <row r="6919" ht="14.25" hidden="1" x14ac:dyDescent="0.45"/>
    <row r="6920" ht="14.25" hidden="1" x14ac:dyDescent="0.45"/>
    <row r="6921" ht="14.25" hidden="1" x14ac:dyDescent="0.45"/>
    <row r="6922" ht="14.25" hidden="1" x14ac:dyDescent="0.45"/>
    <row r="6923" ht="14.25" hidden="1" x14ac:dyDescent="0.45"/>
    <row r="6924" ht="14.25" hidden="1" x14ac:dyDescent="0.45"/>
    <row r="6925" ht="14.25" hidden="1" x14ac:dyDescent="0.45"/>
    <row r="6926" ht="14.25" hidden="1" x14ac:dyDescent="0.45"/>
    <row r="6927" ht="14.25" hidden="1" x14ac:dyDescent="0.45"/>
    <row r="6928" ht="14.25" hidden="1" x14ac:dyDescent="0.45"/>
    <row r="6929" ht="14.25" hidden="1" x14ac:dyDescent="0.45"/>
    <row r="6930" ht="14.25" hidden="1" x14ac:dyDescent="0.45"/>
    <row r="6931" ht="14.25" hidden="1" x14ac:dyDescent="0.45"/>
    <row r="6932" ht="14.25" hidden="1" x14ac:dyDescent="0.45"/>
    <row r="6933" ht="14.25" hidden="1" x14ac:dyDescent="0.45"/>
    <row r="6934" ht="14.25" hidden="1" x14ac:dyDescent="0.45"/>
    <row r="6935" ht="14.25" hidden="1" x14ac:dyDescent="0.45"/>
    <row r="6936" ht="14.25" hidden="1" x14ac:dyDescent="0.45"/>
    <row r="6937" ht="14.25" hidden="1" x14ac:dyDescent="0.45"/>
    <row r="6938" ht="14.25" hidden="1" x14ac:dyDescent="0.45"/>
    <row r="6939" ht="14.25" hidden="1" x14ac:dyDescent="0.45"/>
    <row r="6940" ht="14.25" hidden="1" x14ac:dyDescent="0.45"/>
    <row r="6941" ht="14.25" hidden="1" x14ac:dyDescent="0.45"/>
    <row r="6942" ht="14.25" hidden="1" x14ac:dyDescent="0.45"/>
    <row r="6943" ht="14.25" hidden="1" x14ac:dyDescent="0.45"/>
    <row r="6944" ht="14.25" hidden="1" x14ac:dyDescent="0.45"/>
    <row r="6945" ht="14.25" hidden="1" x14ac:dyDescent="0.45"/>
    <row r="6946" ht="14.25" hidden="1" x14ac:dyDescent="0.45"/>
    <row r="6947" ht="14.25" hidden="1" x14ac:dyDescent="0.45"/>
    <row r="6948" ht="14.25" hidden="1" x14ac:dyDescent="0.45"/>
    <row r="6949" ht="14.25" hidden="1" x14ac:dyDescent="0.45"/>
    <row r="6950" ht="14.25" hidden="1" x14ac:dyDescent="0.45"/>
    <row r="6951" ht="14.25" hidden="1" x14ac:dyDescent="0.45"/>
    <row r="6952" ht="14.25" hidden="1" x14ac:dyDescent="0.45"/>
    <row r="6953" ht="14.25" hidden="1" x14ac:dyDescent="0.45"/>
    <row r="6954" ht="14.25" hidden="1" x14ac:dyDescent="0.45"/>
    <row r="6955" ht="14.25" hidden="1" x14ac:dyDescent="0.45"/>
    <row r="6956" ht="14.25" hidden="1" x14ac:dyDescent="0.45"/>
    <row r="6957" ht="14.25" hidden="1" x14ac:dyDescent="0.45"/>
    <row r="6958" ht="14.25" hidden="1" x14ac:dyDescent="0.45"/>
    <row r="6959" ht="14.25" hidden="1" x14ac:dyDescent="0.45"/>
    <row r="6960" ht="14.25" hidden="1" x14ac:dyDescent="0.45"/>
    <row r="6961" ht="14.25" hidden="1" x14ac:dyDescent="0.45"/>
    <row r="6962" ht="14.25" hidden="1" x14ac:dyDescent="0.45"/>
    <row r="6963" ht="14.25" hidden="1" x14ac:dyDescent="0.45"/>
    <row r="6964" ht="14.25" hidden="1" x14ac:dyDescent="0.45"/>
    <row r="6965" ht="14.25" hidden="1" x14ac:dyDescent="0.45"/>
    <row r="6966" ht="14.25" hidden="1" x14ac:dyDescent="0.45"/>
    <row r="6967" ht="14.25" hidden="1" x14ac:dyDescent="0.45"/>
    <row r="6968" ht="14.25" hidden="1" x14ac:dyDescent="0.45"/>
    <row r="6969" ht="14.25" hidden="1" x14ac:dyDescent="0.45"/>
    <row r="6970" ht="14.25" hidden="1" x14ac:dyDescent="0.45"/>
    <row r="6971" ht="14.25" hidden="1" x14ac:dyDescent="0.45"/>
    <row r="6972" ht="14.25" hidden="1" x14ac:dyDescent="0.45"/>
    <row r="6973" ht="14.25" hidden="1" x14ac:dyDescent="0.45"/>
    <row r="6974" ht="14.25" hidden="1" x14ac:dyDescent="0.45"/>
    <row r="6975" ht="14.25" hidden="1" x14ac:dyDescent="0.45"/>
    <row r="6976" ht="14.25" hidden="1" x14ac:dyDescent="0.45"/>
    <row r="6977" ht="14.25" hidden="1" x14ac:dyDescent="0.45"/>
    <row r="6978" ht="14.25" hidden="1" x14ac:dyDescent="0.45"/>
    <row r="6979" ht="14.25" hidden="1" x14ac:dyDescent="0.45"/>
    <row r="6980" ht="14.25" hidden="1" x14ac:dyDescent="0.45"/>
    <row r="6981" ht="14.25" hidden="1" x14ac:dyDescent="0.45"/>
    <row r="6982" ht="14.25" hidden="1" x14ac:dyDescent="0.45"/>
    <row r="6983" ht="14.25" hidden="1" x14ac:dyDescent="0.45"/>
    <row r="6984" ht="14.25" hidden="1" x14ac:dyDescent="0.45"/>
    <row r="6985" ht="14.25" hidden="1" x14ac:dyDescent="0.45"/>
    <row r="6986" ht="14.25" hidden="1" x14ac:dyDescent="0.45"/>
    <row r="6987" ht="14.25" hidden="1" x14ac:dyDescent="0.45"/>
    <row r="6988" ht="14.25" hidden="1" x14ac:dyDescent="0.45"/>
    <row r="6989" ht="14.25" hidden="1" x14ac:dyDescent="0.45"/>
    <row r="6990" ht="14.25" hidden="1" x14ac:dyDescent="0.45"/>
    <row r="6991" ht="14.25" hidden="1" x14ac:dyDescent="0.45"/>
    <row r="6992" ht="14.25" hidden="1" x14ac:dyDescent="0.45"/>
    <row r="6993" ht="14.25" hidden="1" x14ac:dyDescent="0.45"/>
    <row r="6994" ht="14.25" hidden="1" x14ac:dyDescent="0.45"/>
    <row r="6995" ht="14.25" hidden="1" x14ac:dyDescent="0.45"/>
    <row r="6996" ht="14.25" hidden="1" x14ac:dyDescent="0.45"/>
    <row r="6997" ht="14.25" hidden="1" x14ac:dyDescent="0.45"/>
    <row r="6998" ht="14.25" hidden="1" x14ac:dyDescent="0.45"/>
    <row r="6999" ht="14.25" hidden="1" x14ac:dyDescent="0.45"/>
    <row r="7000" ht="14.25" hidden="1" x14ac:dyDescent="0.45"/>
    <row r="7001" ht="14.25" hidden="1" x14ac:dyDescent="0.45"/>
    <row r="7002" ht="14.25" hidden="1" x14ac:dyDescent="0.45"/>
    <row r="7003" ht="14.25" hidden="1" x14ac:dyDescent="0.45"/>
    <row r="7004" ht="14.25" hidden="1" x14ac:dyDescent="0.45"/>
    <row r="7005" ht="14.25" hidden="1" x14ac:dyDescent="0.45"/>
    <row r="7006" ht="14.25" hidden="1" x14ac:dyDescent="0.45"/>
    <row r="7007" ht="14.25" hidden="1" x14ac:dyDescent="0.45"/>
    <row r="7008" ht="14.25" hidden="1" x14ac:dyDescent="0.45"/>
    <row r="7009" ht="14.25" hidden="1" x14ac:dyDescent="0.45"/>
    <row r="7010" ht="14.25" hidden="1" x14ac:dyDescent="0.45"/>
    <row r="7011" ht="14.25" hidden="1" x14ac:dyDescent="0.45"/>
    <row r="7012" ht="14.25" hidden="1" x14ac:dyDescent="0.45"/>
    <row r="7013" ht="14.25" hidden="1" x14ac:dyDescent="0.45"/>
    <row r="7014" ht="14.25" hidden="1" x14ac:dyDescent="0.45"/>
    <row r="7015" ht="14.25" hidden="1" x14ac:dyDescent="0.45"/>
    <row r="7016" ht="14.25" hidden="1" x14ac:dyDescent="0.45"/>
    <row r="7017" ht="14.25" hidden="1" x14ac:dyDescent="0.45"/>
    <row r="7018" ht="14.25" hidden="1" x14ac:dyDescent="0.45"/>
    <row r="7019" ht="14.25" hidden="1" x14ac:dyDescent="0.45"/>
    <row r="7020" ht="14.25" hidden="1" x14ac:dyDescent="0.45"/>
    <row r="7021" ht="14.25" hidden="1" x14ac:dyDescent="0.45"/>
    <row r="7022" ht="14.25" hidden="1" x14ac:dyDescent="0.45"/>
    <row r="7023" ht="14.25" hidden="1" x14ac:dyDescent="0.45"/>
    <row r="7024" ht="14.25" hidden="1" x14ac:dyDescent="0.45"/>
    <row r="7025" ht="14.25" hidden="1" x14ac:dyDescent="0.45"/>
    <row r="7026" ht="14.25" hidden="1" x14ac:dyDescent="0.45"/>
    <row r="7027" ht="14.25" hidden="1" x14ac:dyDescent="0.45"/>
    <row r="7028" ht="14.25" hidden="1" x14ac:dyDescent="0.45"/>
    <row r="7029" ht="14.25" hidden="1" x14ac:dyDescent="0.45"/>
    <row r="7030" ht="14.25" hidden="1" x14ac:dyDescent="0.45"/>
    <row r="7031" ht="14.25" hidden="1" x14ac:dyDescent="0.45"/>
    <row r="7032" ht="14.25" hidden="1" x14ac:dyDescent="0.45"/>
    <row r="7033" ht="14.25" hidden="1" x14ac:dyDescent="0.45"/>
    <row r="7034" ht="14.25" hidden="1" x14ac:dyDescent="0.45"/>
    <row r="7035" ht="14.25" hidden="1" x14ac:dyDescent="0.45"/>
    <row r="7036" ht="14.25" hidden="1" x14ac:dyDescent="0.45"/>
    <row r="7037" ht="14.25" hidden="1" x14ac:dyDescent="0.45"/>
    <row r="7038" ht="14.25" hidden="1" x14ac:dyDescent="0.45"/>
    <row r="7039" ht="14.25" hidden="1" x14ac:dyDescent="0.45"/>
    <row r="7040" ht="14.25" hidden="1" x14ac:dyDescent="0.45"/>
    <row r="7041" ht="14.25" hidden="1" x14ac:dyDescent="0.45"/>
    <row r="7042" ht="14.25" hidden="1" x14ac:dyDescent="0.45"/>
    <row r="7043" ht="14.25" hidden="1" x14ac:dyDescent="0.45"/>
    <row r="7044" ht="14.25" hidden="1" x14ac:dyDescent="0.45"/>
    <row r="7045" ht="14.25" hidden="1" x14ac:dyDescent="0.45"/>
    <row r="7046" ht="14.25" hidden="1" x14ac:dyDescent="0.45"/>
    <row r="7047" ht="14.25" hidden="1" x14ac:dyDescent="0.45"/>
    <row r="7048" ht="14.25" hidden="1" x14ac:dyDescent="0.45"/>
    <row r="7049" ht="14.25" hidden="1" x14ac:dyDescent="0.45"/>
    <row r="7050" ht="14.25" hidden="1" x14ac:dyDescent="0.45"/>
    <row r="7051" ht="14.25" hidden="1" x14ac:dyDescent="0.45"/>
    <row r="7052" ht="14.25" hidden="1" x14ac:dyDescent="0.45"/>
    <row r="7053" ht="14.25" hidden="1" x14ac:dyDescent="0.45"/>
    <row r="7054" ht="14.25" hidden="1" x14ac:dyDescent="0.45"/>
    <row r="7055" ht="14.25" hidden="1" x14ac:dyDescent="0.45"/>
    <row r="7056" ht="14.25" hidden="1" x14ac:dyDescent="0.45"/>
    <row r="7057" ht="14.25" hidden="1" x14ac:dyDescent="0.45"/>
    <row r="7058" ht="14.25" hidden="1" x14ac:dyDescent="0.45"/>
    <row r="7059" ht="14.25" hidden="1" x14ac:dyDescent="0.45"/>
    <row r="7060" ht="14.25" hidden="1" x14ac:dyDescent="0.45"/>
    <row r="7061" ht="14.25" hidden="1" x14ac:dyDescent="0.45"/>
    <row r="7062" ht="14.25" hidden="1" x14ac:dyDescent="0.45"/>
    <row r="7063" ht="14.25" hidden="1" x14ac:dyDescent="0.45"/>
    <row r="7064" ht="14.25" hidden="1" x14ac:dyDescent="0.45"/>
    <row r="7065" ht="14.25" hidden="1" x14ac:dyDescent="0.45"/>
    <row r="7066" ht="14.25" hidden="1" x14ac:dyDescent="0.45"/>
    <row r="7067" ht="14.25" hidden="1" x14ac:dyDescent="0.45"/>
    <row r="7068" ht="14.25" hidden="1" x14ac:dyDescent="0.45"/>
    <row r="7069" ht="14.25" hidden="1" x14ac:dyDescent="0.45"/>
    <row r="7070" ht="14.25" hidden="1" x14ac:dyDescent="0.45"/>
    <row r="7071" ht="14.25" hidden="1" x14ac:dyDescent="0.45"/>
    <row r="7072" ht="14.25" hidden="1" x14ac:dyDescent="0.45"/>
    <row r="7073" ht="14.25" hidden="1" x14ac:dyDescent="0.45"/>
    <row r="7074" ht="14.25" hidden="1" x14ac:dyDescent="0.45"/>
    <row r="7075" ht="14.25" hidden="1" x14ac:dyDescent="0.45"/>
    <row r="7076" ht="14.25" hidden="1" x14ac:dyDescent="0.45"/>
    <row r="7077" ht="14.25" hidden="1" x14ac:dyDescent="0.45"/>
    <row r="7078" ht="14.25" hidden="1" x14ac:dyDescent="0.45"/>
    <row r="7079" ht="14.25" hidden="1" x14ac:dyDescent="0.45"/>
    <row r="7080" ht="14.25" hidden="1" x14ac:dyDescent="0.45"/>
    <row r="7081" ht="14.25" hidden="1" x14ac:dyDescent="0.45"/>
    <row r="7082" ht="14.25" hidden="1" x14ac:dyDescent="0.45"/>
    <row r="7083" ht="14.25" hidden="1" x14ac:dyDescent="0.45"/>
    <row r="7084" ht="14.25" hidden="1" x14ac:dyDescent="0.45"/>
    <row r="7085" ht="14.25" hidden="1" x14ac:dyDescent="0.45"/>
    <row r="7086" ht="14.25" hidden="1" x14ac:dyDescent="0.45"/>
    <row r="7087" ht="14.25" hidden="1" x14ac:dyDescent="0.45"/>
    <row r="7088" ht="14.25" hidden="1" x14ac:dyDescent="0.45"/>
    <row r="7089" ht="14.25" hidden="1" x14ac:dyDescent="0.45"/>
    <row r="7090" ht="14.25" hidden="1" x14ac:dyDescent="0.45"/>
    <row r="7091" ht="14.25" hidden="1" x14ac:dyDescent="0.45"/>
    <row r="7092" ht="14.25" hidden="1" x14ac:dyDescent="0.45"/>
    <row r="7093" ht="14.25" hidden="1" x14ac:dyDescent="0.45"/>
    <row r="7094" ht="14.25" hidden="1" x14ac:dyDescent="0.45"/>
    <row r="7095" ht="14.25" hidden="1" x14ac:dyDescent="0.45"/>
    <row r="7096" ht="14.25" hidden="1" x14ac:dyDescent="0.45"/>
    <row r="7097" ht="14.25" hidden="1" x14ac:dyDescent="0.45"/>
    <row r="7098" ht="14.25" hidden="1" x14ac:dyDescent="0.45"/>
    <row r="7099" ht="14.25" hidden="1" x14ac:dyDescent="0.45"/>
    <row r="7100" ht="14.25" hidden="1" x14ac:dyDescent="0.45"/>
    <row r="7101" ht="14.25" hidden="1" x14ac:dyDescent="0.45"/>
    <row r="7102" ht="14.25" hidden="1" x14ac:dyDescent="0.45"/>
    <row r="7103" ht="14.25" hidden="1" x14ac:dyDescent="0.45"/>
    <row r="7104" ht="14.25" hidden="1" x14ac:dyDescent="0.45"/>
    <row r="7105" ht="14.25" hidden="1" x14ac:dyDescent="0.45"/>
    <row r="7106" ht="14.25" hidden="1" x14ac:dyDescent="0.45"/>
    <row r="7107" ht="14.25" hidden="1" x14ac:dyDescent="0.45"/>
    <row r="7108" ht="14.25" hidden="1" x14ac:dyDescent="0.45"/>
    <row r="7109" ht="14.25" hidden="1" x14ac:dyDescent="0.45"/>
    <row r="7110" ht="14.25" hidden="1" x14ac:dyDescent="0.45"/>
    <row r="7111" ht="14.25" hidden="1" x14ac:dyDescent="0.45"/>
    <row r="7112" ht="14.25" hidden="1" x14ac:dyDescent="0.45"/>
    <row r="7113" ht="14.25" hidden="1" x14ac:dyDescent="0.45"/>
    <row r="7114" ht="14.25" hidden="1" x14ac:dyDescent="0.45"/>
    <row r="7115" ht="14.25" hidden="1" x14ac:dyDescent="0.45"/>
    <row r="7116" ht="14.25" hidden="1" x14ac:dyDescent="0.45"/>
    <row r="7117" ht="14.25" hidden="1" x14ac:dyDescent="0.45"/>
    <row r="7118" ht="14.25" hidden="1" x14ac:dyDescent="0.45"/>
    <row r="7119" ht="14.25" hidden="1" x14ac:dyDescent="0.45"/>
    <row r="7120" ht="14.25" hidden="1" x14ac:dyDescent="0.45"/>
    <row r="7121" ht="14.25" hidden="1" x14ac:dyDescent="0.45"/>
    <row r="7122" ht="14.25" hidden="1" x14ac:dyDescent="0.45"/>
    <row r="7123" ht="14.25" hidden="1" x14ac:dyDescent="0.45"/>
    <row r="7124" ht="14.25" hidden="1" x14ac:dyDescent="0.45"/>
    <row r="7125" ht="14.25" hidden="1" x14ac:dyDescent="0.45"/>
    <row r="7126" ht="14.25" hidden="1" x14ac:dyDescent="0.45"/>
    <row r="7127" ht="14.25" hidden="1" x14ac:dyDescent="0.45"/>
    <row r="7128" ht="14.25" hidden="1" x14ac:dyDescent="0.45"/>
    <row r="7129" ht="14.25" hidden="1" x14ac:dyDescent="0.45"/>
    <row r="7130" ht="14.25" hidden="1" x14ac:dyDescent="0.45"/>
    <row r="7131" ht="14.25" hidden="1" x14ac:dyDescent="0.45"/>
    <row r="7132" ht="14.25" hidden="1" x14ac:dyDescent="0.45"/>
    <row r="7133" ht="14.25" hidden="1" x14ac:dyDescent="0.45"/>
    <row r="7134" ht="14.25" hidden="1" x14ac:dyDescent="0.45"/>
    <row r="7135" ht="14.25" hidden="1" x14ac:dyDescent="0.45"/>
    <row r="7136" ht="14.25" hidden="1" x14ac:dyDescent="0.45"/>
    <row r="7137" ht="14.25" hidden="1" x14ac:dyDescent="0.45"/>
    <row r="7138" ht="14.25" hidden="1" x14ac:dyDescent="0.45"/>
    <row r="7139" ht="14.25" hidden="1" x14ac:dyDescent="0.45"/>
    <row r="7140" ht="14.25" hidden="1" x14ac:dyDescent="0.45"/>
    <row r="7141" ht="14.25" hidden="1" x14ac:dyDescent="0.45"/>
    <row r="7142" ht="14.25" hidden="1" x14ac:dyDescent="0.45"/>
    <row r="7143" ht="14.25" hidden="1" x14ac:dyDescent="0.45"/>
    <row r="7144" ht="14.25" hidden="1" x14ac:dyDescent="0.45"/>
    <row r="7145" ht="14.25" hidden="1" x14ac:dyDescent="0.45"/>
    <row r="7146" ht="14.25" hidden="1" x14ac:dyDescent="0.45"/>
    <row r="7147" ht="14.25" hidden="1" x14ac:dyDescent="0.45"/>
    <row r="7148" ht="14.25" hidden="1" x14ac:dyDescent="0.45"/>
    <row r="7149" ht="14.25" hidden="1" x14ac:dyDescent="0.45"/>
    <row r="7150" ht="14.25" hidden="1" x14ac:dyDescent="0.45"/>
    <row r="7151" ht="14.25" hidden="1" x14ac:dyDescent="0.45"/>
    <row r="7152" ht="14.25" hidden="1" x14ac:dyDescent="0.45"/>
    <row r="7153" ht="14.25" hidden="1" x14ac:dyDescent="0.45"/>
    <row r="7154" ht="14.25" hidden="1" x14ac:dyDescent="0.45"/>
    <row r="7155" ht="14.25" hidden="1" x14ac:dyDescent="0.45"/>
    <row r="7156" ht="14.25" hidden="1" x14ac:dyDescent="0.45"/>
    <row r="7157" ht="14.25" hidden="1" x14ac:dyDescent="0.45"/>
    <row r="7158" ht="14.25" hidden="1" x14ac:dyDescent="0.45"/>
    <row r="7159" ht="14.25" hidden="1" x14ac:dyDescent="0.45"/>
    <row r="7160" ht="14.25" hidden="1" x14ac:dyDescent="0.45"/>
    <row r="7161" ht="14.25" hidden="1" x14ac:dyDescent="0.45"/>
    <row r="7162" ht="14.25" hidden="1" x14ac:dyDescent="0.45"/>
    <row r="7163" ht="14.25" hidden="1" x14ac:dyDescent="0.45"/>
    <row r="7164" ht="14.25" hidden="1" x14ac:dyDescent="0.45"/>
    <row r="7165" ht="14.25" hidden="1" x14ac:dyDescent="0.45"/>
    <row r="7166" ht="14.25" hidden="1" x14ac:dyDescent="0.45"/>
    <row r="7167" ht="14.25" hidden="1" x14ac:dyDescent="0.45"/>
    <row r="7168" ht="14.25" hidden="1" x14ac:dyDescent="0.45"/>
    <row r="7169" ht="14.25" hidden="1" x14ac:dyDescent="0.45"/>
    <row r="7170" ht="14.25" hidden="1" x14ac:dyDescent="0.45"/>
    <row r="7171" ht="14.25" hidden="1" x14ac:dyDescent="0.45"/>
    <row r="7172" ht="14.25" hidden="1" x14ac:dyDescent="0.45"/>
    <row r="7173" ht="14.25" hidden="1" x14ac:dyDescent="0.45"/>
    <row r="7174" ht="14.25" hidden="1" x14ac:dyDescent="0.45"/>
    <row r="7175" ht="14.25" hidden="1" x14ac:dyDescent="0.45"/>
    <row r="7176" ht="14.25" hidden="1" x14ac:dyDescent="0.45"/>
    <row r="7177" ht="14.25" hidden="1" x14ac:dyDescent="0.45"/>
    <row r="7178" ht="14.25" hidden="1" x14ac:dyDescent="0.45"/>
    <row r="7179" ht="14.25" hidden="1" x14ac:dyDescent="0.45"/>
    <row r="7180" ht="14.25" hidden="1" x14ac:dyDescent="0.45"/>
    <row r="7181" ht="14.25" hidden="1" x14ac:dyDescent="0.45"/>
    <row r="7182" ht="14.25" hidden="1" x14ac:dyDescent="0.45"/>
    <row r="7183" ht="14.25" hidden="1" x14ac:dyDescent="0.45"/>
    <row r="7184" ht="14.25" hidden="1" x14ac:dyDescent="0.45"/>
    <row r="7185" ht="14.25" hidden="1" x14ac:dyDescent="0.45"/>
    <row r="7186" ht="14.25" hidden="1" x14ac:dyDescent="0.45"/>
    <row r="7187" ht="14.25" hidden="1" x14ac:dyDescent="0.45"/>
    <row r="7188" ht="14.25" hidden="1" x14ac:dyDescent="0.45"/>
    <row r="7189" ht="14.25" hidden="1" x14ac:dyDescent="0.45"/>
    <row r="7190" ht="14.25" hidden="1" x14ac:dyDescent="0.45"/>
    <row r="7191" ht="14.25" hidden="1" x14ac:dyDescent="0.45"/>
    <row r="7192" ht="14.25" hidden="1" x14ac:dyDescent="0.45"/>
    <row r="7193" ht="14.25" hidden="1" x14ac:dyDescent="0.45"/>
    <row r="7194" ht="14.25" hidden="1" x14ac:dyDescent="0.45"/>
    <row r="7195" ht="14.25" hidden="1" x14ac:dyDescent="0.45"/>
    <row r="7196" ht="14.25" hidden="1" x14ac:dyDescent="0.45"/>
    <row r="7197" ht="14.25" hidden="1" x14ac:dyDescent="0.45"/>
    <row r="7198" ht="14.25" hidden="1" x14ac:dyDescent="0.45"/>
    <row r="7199" ht="14.25" hidden="1" x14ac:dyDescent="0.45"/>
    <row r="7200" ht="14.25" hidden="1" x14ac:dyDescent="0.45"/>
    <row r="7201" ht="14.25" hidden="1" x14ac:dyDescent="0.45"/>
    <row r="7202" ht="14.25" hidden="1" x14ac:dyDescent="0.45"/>
    <row r="7203" ht="14.25" hidden="1" x14ac:dyDescent="0.45"/>
    <row r="7204" ht="14.25" hidden="1" x14ac:dyDescent="0.45"/>
    <row r="7205" ht="14.25" hidden="1" x14ac:dyDescent="0.45"/>
    <row r="7206" ht="14.25" hidden="1" x14ac:dyDescent="0.45"/>
    <row r="7207" ht="14.25" hidden="1" x14ac:dyDescent="0.45"/>
    <row r="7208" ht="14.25" hidden="1" x14ac:dyDescent="0.45"/>
    <row r="7209" ht="14.25" hidden="1" x14ac:dyDescent="0.45"/>
    <row r="7210" ht="14.25" hidden="1" x14ac:dyDescent="0.45"/>
    <row r="7211" ht="14.25" hidden="1" x14ac:dyDescent="0.45"/>
    <row r="7212" ht="14.25" hidden="1" x14ac:dyDescent="0.45"/>
    <row r="7213" ht="14.25" hidden="1" x14ac:dyDescent="0.45"/>
    <row r="7214" ht="14.25" hidden="1" x14ac:dyDescent="0.45"/>
    <row r="7215" ht="14.25" hidden="1" x14ac:dyDescent="0.45"/>
    <row r="7216" ht="14.25" hidden="1" x14ac:dyDescent="0.45"/>
    <row r="7217" ht="14.25" hidden="1" x14ac:dyDescent="0.45"/>
    <row r="7218" ht="14.25" hidden="1" x14ac:dyDescent="0.45"/>
    <row r="7219" ht="14.25" hidden="1" x14ac:dyDescent="0.45"/>
    <row r="7220" ht="14.25" hidden="1" x14ac:dyDescent="0.45"/>
    <row r="7221" ht="14.25" hidden="1" x14ac:dyDescent="0.45"/>
    <row r="7222" ht="14.25" hidden="1" x14ac:dyDescent="0.45"/>
    <row r="7223" ht="14.25" hidden="1" x14ac:dyDescent="0.45"/>
    <row r="7224" ht="14.25" hidden="1" x14ac:dyDescent="0.45"/>
    <row r="7225" ht="14.25" hidden="1" x14ac:dyDescent="0.45"/>
    <row r="7226" ht="14.25" hidden="1" x14ac:dyDescent="0.45"/>
    <row r="7227" ht="14.25" hidden="1" x14ac:dyDescent="0.45"/>
    <row r="7228" ht="14.25" hidden="1" x14ac:dyDescent="0.45"/>
    <row r="7229" ht="14.25" hidden="1" x14ac:dyDescent="0.45"/>
    <row r="7230" ht="14.25" hidden="1" x14ac:dyDescent="0.45"/>
    <row r="7231" ht="14.25" hidden="1" x14ac:dyDescent="0.45"/>
    <row r="7232" ht="14.25" hidden="1" x14ac:dyDescent="0.45"/>
    <row r="7233" ht="14.25" hidden="1" x14ac:dyDescent="0.45"/>
    <row r="7234" ht="14.25" hidden="1" x14ac:dyDescent="0.45"/>
    <row r="7235" ht="14.25" hidden="1" x14ac:dyDescent="0.45"/>
    <row r="7236" ht="14.25" hidden="1" x14ac:dyDescent="0.45"/>
    <row r="7237" ht="14.25" hidden="1" x14ac:dyDescent="0.45"/>
    <row r="7238" ht="14.25" hidden="1" x14ac:dyDescent="0.45"/>
    <row r="7239" ht="14.25" hidden="1" x14ac:dyDescent="0.45"/>
    <row r="7240" ht="14.25" hidden="1" x14ac:dyDescent="0.45"/>
    <row r="7241" ht="14.25" hidden="1" x14ac:dyDescent="0.45"/>
    <row r="7242" ht="14.25" hidden="1" x14ac:dyDescent="0.45"/>
    <row r="7243" ht="14.25" hidden="1" x14ac:dyDescent="0.45"/>
    <row r="7244" ht="14.25" hidden="1" x14ac:dyDescent="0.45"/>
    <row r="7245" ht="14.25" hidden="1" x14ac:dyDescent="0.45"/>
    <row r="7246" ht="14.25" hidden="1" x14ac:dyDescent="0.45"/>
    <row r="7247" ht="14.25" hidden="1" x14ac:dyDescent="0.45"/>
    <row r="7248" ht="14.25" hidden="1" x14ac:dyDescent="0.45"/>
    <row r="7249" ht="14.25" hidden="1" x14ac:dyDescent="0.45"/>
    <row r="7250" ht="14.25" hidden="1" x14ac:dyDescent="0.45"/>
    <row r="7251" ht="14.25" hidden="1" x14ac:dyDescent="0.45"/>
    <row r="7252" ht="14.25" hidden="1" x14ac:dyDescent="0.45"/>
    <row r="7253" ht="14.25" hidden="1" x14ac:dyDescent="0.45"/>
    <row r="7254" ht="14.25" hidden="1" x14ac:dyDescent="0.45"/>
    <row r="7255" ht="14.25" hidden="1" x14ac:dyDescent="0.45"/>
    <row r="7256" ht="14.25" hidden="1" x14ac:dyDescent="0.45"/>
    <row r="7257" ht="14.25" hidden="1" x14ac:dyDescent="0.45"/>
    <row r="7258" ht="14.25" hidden="1" x14ac:dyDescent="0.45"/>
    <row r="7259" ht="14.25" hidden="1" x14ac:dyDescent="0.45"/>
    <row r="7260" ht="14.25" hidden="1" x14ac:dyDescent="0.45"/>
    <row r="7261" ht="14.25" hidden="1" x14ac:dyDescent="0.45"/>
    <row r="7262" ht="14.25" hidden="1" x14ac:dyDescent="0.45"/>
    <row r="7263" ht="14.25" hidden="1" x14ac:dyDescent="0.45"/>
    <row r="7264" ht="14.25" hidden="1" x14ac:dyDescent="0.45"/>
    <row r="7265" ht="14.25" hidden="1" x14ac:dyDescent="0.45"/>
    <row r="7266" ht="14.25" hidden="1" x14ac:dyDescent="0.45"/>
    <row r="7267" ht="14.25" hidden="1" x14ac:dyDescent="0.45"/>
    <row r="7268" ht="14.25" hidden="1" x14ac:dyDescent="0.45"/>
    <row r="7269" ht="14.25" hidden="1" x14ac:dyDescent="0.45"/>
    <row r="7270" ht="14.25" hidden="1" x14ac:dyDescent="0.45"/>
    <row r="7271" ht="14.25" hidden="1" x14ac:dyDescent="0.45"/>
    <row r="7272" ht="14.25" hidden="1" x14ac:dyDescent="0.45"/>
    <row r="7273" ht="14.25" hidden="1" x14ac:dyDescent="0.45"/>
    <row r="7274" ht="14.25" hidden="1" x14ac:dyDescent="0.45"/>
    <row r="7275" ht="14.25" hidden="1" x14ac:dyDescent="0.45"/>
    <row r="7276" ht="14.25" hidden="1" x14ac:dyDescent="0.45"/>
    <row r="7277" ht="14.25" hidden="1" x14ac:dyDescent="0.45"/>
    <row r="7278" ht="14.25" hidden="1" x14ac:dyDescent="0.45"/>
    <row r="7279" ht="14.25" hidden="1" x14ac:dyDescent="0.45"/>
    <row r="7280" ht="14.25" hidden="1" x14ac:dyDescent="0.45"/>
    <row r="7281" ht="14.25" hidden="1" x14ac:dyDescent="0.45"/>
    <row r="7282" ht="14.25" hidden="1" x14ac:dyDescent="0.45"/>
    <row r="7283" ht="14.25" hidden="1" x14ac:dyDescent="0.45"/>
    <row r="7284" ht="14.25" hidden="1" x14ac:dyDescent="0.45"/>
    <row r="7285" ht="14.25" hidden="1" x14ac:dyDescent="0.45"/>
    <row r="7286" ht="14.25" hidden="1" x14ac:dyDescent="0.45"/>
    <row r="7287" ht="14.25" hidden="1" x14ac:dyDescent="0.45"/>
    <row r="7288" ht="14.25" hidden="1" x14ac:dyDescent="0.45"/>
    <row r="7289" ht="14.25" hidden="1" x14ac:dyDescent="0.45"/>
    <row r="7290" ht="14.25" hidden="1" x14ac:dyDescent="0.45"/>
    <row r="7291" ht="14.25" hidden="1" x14ac:dyDescent="0.45"/>
    <row r="7292" ht="14.25" hidden="1" x14ac:dyDescent="0.45"/>
    <row r="7293" ht="14.25" hidden="1" x14ac:dyDescent="0.45"/>
    <row r="7294" ht="14.25" hidden="1" x14ac:dyDescent="0.45"/>
    <row r="7295" ht="14.25" hidden="1" x14ac:dyDescent="0.45"/>
    <row r="7296" ht="14.25" hidden="1" x14ac:dyDescent="0.45"/>
    <row r="7297" ht="14.25" hidden="1" x14ac:dyDescent="0.45"/>
    <row r="7298" ht="14.25" hidden="1" x14ac:dyDescent="0.45"/>
    <row r="7299" ht="14.25" hidden="1" x14ac:dyDescent="0.45"/>
    <row r="7300" ht="14.25" hidden="1" x14ac:dyDescent="0.45"/>
    <row r="7301" ht="14.25" hidden="1" x14ac:dyDescent="0.45"/>
    <row r="7302" ht="14.25" hidden="1" x14ac:dyDescent="0.45"/>
    <row r="7303" ht="14.25" hidden="1" x14ac:dyDescent="0.45"/>
    <row r="7304" ht="14.25" hidden="1" x14ac:dyDescent="0.45"/>
    <row r="7305" ht="14.25" hidden="1" x14ac:dyDescent="0.45"/>
    <row r="7306" ht="14.25" hidden="1" x14ac:dyDescent="0.45"/>
    <row r="7307" ht="14.25" hidden="1" x14ac:dyDescent="0.45"/>
    <row r="7308" ht="14.25" hidden="1" x14ac:dyDescent="0.45"/>
    <row r="7309" ht="14.25" hidden="1" x14ac:dyDescent="0.45"/>
    <row r="7310" ht="14.25" hidden="1" x14ac:dyDescent="0.45"/>
    <row r="7311" ht="14.25" hidden="1" x14ac:dyDescent="0.45"/>
    <row r="7312" ht="14.25" hidden="1" x14ac:dyDescent="0.45"/>
    <row r="7313" ht="14.25" hidden="1" x14ac:dyDescent="0.45"/>
    <row r="7314" ht="14.25" hidden="1" x14ac:dyDescent="0.45"/>
    <row r="7315" ht="14.25" hidden="1" x14ac:dyDescent="0.45"/>
    <row r="7316" ht="14.25" hidden="1" x14ac:dyDescent="0.45"/>
    <row r="7317" ht="14.25" hidden="1" x14ac:dyDescent="0.45"/>
    <row r="7318" ht="14.25" hidden="1" x14ac:dyDescent="0.45"/>
    <row r="7319" ht="14.25" hidden="1" x14ac:dyDescent="0.45"/>
    <row r="7320" ht="14.25" hidden="1" x14ac:dyDescent="0.45"/>
    <row r="7321" ht="14.25" hidden="1" x14ac:dyDescent="0.45"/>
    <row r="7322" ht="14.25" hidden="1" x14ac:dyDescent="0.45"/>
    <row r="7323" ht="14.25" hidden="1" x14ac:dyDescent="0.45"/>
    <row r="7324" ht="14.25" hidden="1" x14ac:dyDescent="0.45"/>
    <row r="7325" ht="14.25" hidden="1" x14ac:dyDescent="0.45"/>
    <row r="7326" ht="14.25" hidden="1" x14ac:dyDescent="0.45"/>
    <row r="7327" ht="14.25" hidden="1" x14ac:dyDescent="0.45"/>
    <row r="7328" ht="14.25" hidden="1" x14ac:dyDescent="0.45"/>
    <row r="7329" ht="14.25" hidden="1" x14ac:dyDescent="0.45"/>
    <row r="7330" ht="14.25" hidden="1" x14ac:dyDescent="0.45"/>
    <row r="7331" ht="14.25" hidden="1" x14ac:dyDescent="0.45"/>
    <row r="7332" ht="14.25" hidden="1" x14ac:dyDescent="0.45"/>
    <row r="7333" ht="14.25" hidden="1" x14ac:dyDescent="0.45"/>
    <row r="7334" ht="14.25" hidden="1" x14ac:dyDescent="0.45"/>
    <row r="7335" ht="14.25" hidden="1" x14ac:dyDescent="0.45"/>
    <row r="7336" ht="14.25" hidden="1" x14ac:dyDescent="0.45"/>
    <row r="7337" ht="14.25" hidden="1" x14ac:dyDescent="0.45"/>
    <row r="7338" ht="14.25" hidden="1" x14ac:dyDescent="0.45"/>
    <row r="7339" ht="14.25" hidden="1" x14ac:dyDescent="0.45"/>
    <row r="7340" ht="14.25" hidden="1" x14ac:dyDescent="0.45"/>
    <row r="7341" ht="14.25" hidden="1" x14ac:dyDescent="0.45"/>
    <row r="7342" ht="14.25" hidden="1" x14ac:dyDescent="0.45"/>
    <row r="7343" ht="14.25" hidden="1" x14ac:dyDescent="0.45"/>
    <row r="7344" ht="14.25" hidden="1" x14ac:dyDescent="0.45"/>
    <row r="7345" ht="14.25" hidden="1" x14ac:dyDescent="0.45"/>
    <row r="7346" ht="14.25" hidden="1" x14ac:dyDescent="0.45"/>
    <row r="7347" ht="14.25" hidden="1" x14ac:dyDescent="0.45"/>
    <row r="7348" ht="14.25" hidden="1" x14ac:dyDescent="0.45"/>
    <row r="7349" ht="14.25" hidden="1" x14ac:dyDescent="0.45"/>
    <row r="7350" ht="14.25" hidden="1" x14ac:dyDescent="0.45"/>
    <row r="7351" ht="14.25" hidden="1" x14ac:dyDescent="0.45"/>
    <row r="7352" ht="14.25" hidden="1" x14ac:dyDescent="0.45"/>
    <row r="7353" ht="14.25" hidden="1" x14ac:dyDescent="0.45"/>
    <row r="7354" ht="14.25" hidden="1" x14ac:dyDescent="0.45"/>
    <row r="7355" ht="14.25" hidden="1" x14ac:dyDescent="0.45"/>
    <row r="7356" ht="14.25" hidden="1" x14ac:dyDescent="0.45"/>
    <row r="7357" ht="14.25" hidden="1" x14ac:dyDescent="0.45"/>
    <row r="7358" ht="14.25" hidden="1" x14ac:dyDescent="0.45"/>
    <row r="7359" ht="14.25" hidden="1" x14ac:dyDescent="0.45"/>
    <row r="7360" ht="14.25" hidden="1" x14ac:dyDescent="0.45"/>
    <row r="7361" ht="14.25" hidden="1" x14ac:dyDescent="0.45"/>
    <row r="7362" ht="14.25" hidden="1" x14ac:dyDescent="0.45"/>
    <row r="7363" ht="14.25" hidden="1" x14ac:dyDescent="0.45"/>
    <row r="7364" ht="14.25" hidden="1" x14ac:dyDescent="0.45"/>
    <row r="7365" ht="14.25" hidden="1" x14ac:dyDescent="0.45"/>
    <row r="7366" ht="14.25" hidden="1" x14ac:dyDescent="0.45"/>
    <row r="7367" ht="14.25" hidden="1" x14ac:dyDescent="0.45"/>
    <row r="7368" ht="14.25" hidden="1" x14ac:dyDescent="0.45"/>
    <row r="7369" ht="14.25" hidden="1" x14ac:dyDescent="0.45"/>
    <row r="7370" ht="14.25" hidden="1" x14ac:dyDescent="0.45"/>
    <row r="7371" ht="14.25" hidden="1" x14ac:dyDescent="0.45"/>
    <row r="7372" ht="14.25" hidden="1" x14ac:dyDescent="0.45"/>
    <row r="7373" ht="14.25" hidden="1" x14ac:dyDescent="0.45"/>
    <row r="7374" ht="14.25" hidden="1" x14ac:dyDescent="0.45"/>
    <row r="7375" ht="14.25" hidden="1" x14ac:dyDescent="0.45"/>
    <row r="7376" ht="14.25" hidden="1" x14ac:dyDescent="0.45"/>
    <row r="7377" ht="14.25" hidden="1" x14ac:dyDescent="0.45"/>
    <row r="7378" ht="14.25" hidden="1" x14ac:dyDescent="0.45"/>
    <row r="7379" ht="14.25" hidden="1" x14ac:dyDescent="0.45"/>
    <row r="7380" ht="14.25" hidden="1" x14ac:dyDescent="0.45"/>
    <row r="7381" ht="14.25" hidden="1" x14ac:dyDescent="0.45"/>
    <row r="7382" ht="14.25" hidden="1" x14ac:dyDescent="0.45"/>
    <row r="7383" ht="14.25" hidden="1" x14ac:dyDescent="0.45"/>
    <row r="7384" ht="14.25" hidden="1" x14ac:dyDescent="0.45"/>
    <row r="7385" ht="14.25" hidden="1" x14ac:dyDescent="0.45"/>
    <row r="7386" ht="14.25" hidden="1" x14ac:dyDescent="0.45"/>
    <row r="7387" ht="14.25" hidden="1" x14ac:dyDescent="0.45"/>
    <row r="7388" ht="14.25" hidden="1" x14ac:dyDescent="0.45"/>
    <row r="7389" ht="14.25" hidden="1" x14ac:dyDescent="0.45"/>
    <row r="7390" ht="14.25" hidden="1" x14ac:dyDescent="0.45"/>
    <row r="7391" ht="14.25" hidden="1" x14ac:dyDescent="0.45"/>
    <row r="7392" ht="14.25" hidden="1" x14ac:dyDescent="0.45"/>
    <row r="7393" ht="14.25" hidden="1" x14ac:dyDescent="0.45"/>
    <row r="7394" ht="14.25" hidden="1" x14ac:dyDescent="0.45"/>
    <row r="7395" ht="14.25" hidden="1" x14ac:dyDescent="0.45"/>
    <row r="7396" ht="14.25" hidden="1" x14ac:dyDescent="0.45"/>
    <row r="7397" ht="14.25" hidden="1" x14ac:dyDescent="0.45"/>
    <row r="7398" ht="14.25" hidden="1" x14ac:dyDescent="0.45"/>
    <row r="7399" ht="14.25" hidden="1" x14ac:dyDescent="0.45"/>
    <row r="7400" ht="14.25" hidden="1" x14ac:dyDescent="0.45"/>
    <row r="7401" ht="14.25" hidden="1" x14ac:dyDescent="0.45"/>
    <row r="7402" ht="14.25" hidden="1" x14ac:dyDescent="0.45"/>
    <row r="7403" ht="14.25" hidden="1" x14ac:dyDescent="0.45"/>
    <row r="7404" ht="14.25" hidden="1" x14ac:dyDescent="0.45"/>
    <row r="7405" ht="14.25" hidden="1" x14ac:dyDescent="0.45"/>
    <row r="7406" ht="14.25" hidden="1" x14ac:dyDescent="0.45"/>
    <row r="7407" ht="14.25" hidden="1" x14ac:dyDescent="0.45"/>
    <row r="7408" ht="14.25" hidden="1" x14ac:dyDescent="0.45"/>
    <row r="7409" ht="14.25" hidden="1" x14ac:dyDescent="0.45"/>
    <row r="7410" ht="14.25" hidden="1" x14ac:dyDescent="0.45"/>
    <row r="7411" ht="14.25" hidden="1" x14ac:dyDescent="0.45"/>
    <row r="7412" ht="14.25" hidden="1" x14ac:dyDescent="0.45"/>
    <row r="7413" ht="14.25" hidden="1" x14ac:dyDescent="0.45"/>
    <row r="7414" ht="14.25" hidden="1" x14ac:dyDescent="0.45"/>
    <row r="7415" ht="14.25" hidden="1" x14ac:dyDescent="0.45"/>
    <row r="7416" ht="14.25" hidden="1" x14ac:dyDescent="0.45"/>
    <row r="7417" ht="14.25" hidden="1" x14ac:dyDescent="0.45"/>
    <row r="7418" ht="14.25" hidden="1" x14ac:dyDescent="0.45"/>
    <row r="7419" ht="14.25" hidden="1" x14ac:dyDescent="0.45"/>
    <row r="7420" ht="14.25" hidden="1" x14ac:dyDescent="0.45"/>
    <row r="7421" ht="14.25" hidden="1" x14ac:dyDescent="0.45"/>
    <row r="7422" ht="14.25" hidden="1" x14ac:dyDescent="0.45"/>
    <row r="7423" ht="14.25" hidden="1" x14ac:dyDescent="0.45"/>
    <row r="7424" ht="14.25" hidden="1" x14ac:dyDescent="0.45"/>
    <row r="7425" ht="14.25" hidden="1" x14ac:dyDescent="0.45"/>
    <row r="7426" ht="14.25" hidden="1" x14ac:dyDescent="0.45"/>
    <row r="7427" ht="14.25" hidden="1" x14ac:dyDescent="0.45"/>
    <row r="7428" ht="14.25" hidden="1" x14ac:dyDescent="0.45"/>
    <row r="7429" ht="14.25" hidden="1" x14ac:dyDescent="0.45"/>
    <row r="7430" ht="14.25" hidden="1" x14ac:dyDescent="0.45"/>
    <row r="7431" ht="14.25" hidden="1" x14ac:dyDescent="0.45"/>
    <row r="7432" ht="14.25" hidden="1" x14ac:dyDescent="0.45"/>
    <row r="7433" ht="14.25" hidden="1" x14ac:dyDescent="0.45"/>
    <row r="7434" ht="14.25" hidden="1" x14ac:dyDescent="0.45"/>
    <row r="7435" ht="14.25" hidden="1" x14ac:dyDescent="0.45"/>
    <row r="7436" ht="14.25" hidden="1" x14ac:dyDescent="0.45"/>
    <row r="7437" ht="14.25" hidden="1" x14ac:dyDescent="0.45"/>
    <row r="7438" ht="14.25" hidden="1" x14ac:dyDescent="0.45"/>
    <row r="7439" ht="14.25" hidden="1" x14ac:dyDescent="0.45"/>
    <row r="7440" ht="14.25" hidden="1" x14ac:dyDescent="0.45"/>
    <row r="7441" ht="14.25" hidden="1" x14ac:dyDescent="0.45"/>
    <row r="7442" ht="14.25" hidden="1" x14ac:dyDescent="0.45"/>
    <row r="7443" ht="14.25" hidden="1" x14ac:dyDescent="0.45"/>
    <row r="7444" ht="14.25" hidden="1" x14ac:dyDescent="0.45"/>
    <row r="7445" ht="14.25" hidden="1" x14ac:dyDescent="0.45"/>
    <row r="7446" ht="14.25" hidden="1" x14ac:dyDescent="0.45"/>
    <row r="7447" ht="14.25" hidden="1" x14ac:dyDescent="0.45"/>
    <row r="7448" ht="14.25" hidden="1" x14ac:dyDescent="0.45"/>
    <row r="7449" ht="14.25" hidden="1" x14ac:dyDescent="0.45"/>
    <row r="7450" ht="14.25" hidden="1" x14ac:dyDescent="0.45"/>
    <row r="7451" ht="14.25" hidden="1" x14ac:dyDescent="0.45"/>
    <row r="7452" ht="14.25" hidden="1" x14ac:dyDescent="0.45"/>
    <row r="7453" ht="14.25" hidden="1" x14ac:dyDescent="0.45"/>
    <row r="7454" ht="14.25" hidden="1" x14ac:dyDescent="0.45"/>
    <row r="7455" ht="14.25" hidden="1" x14ac:dyDescent="0.45"/>
    <row r="7456" ht="14.25" hidden="1" x14ac:dyDescent="0.45"/>
    <row r="7457" ht="14.25" hidden="1" x14ac:dyDescent="0.45"/>
    <row r="7458" ht="14.25" hidden="1" x14ac:dyDescent="0.45"/>
    <row r="7459" ht="14.25" hidden="1" x14ac:dyDescent="0.45"/>
    <row r="7460" ht="14.25" hidden="1" x14ac:dyDescent="0.45"/>
    <row r="7461" ht="14.25" hidden="1" x14ac:dyDescent="0.45"/>
    <row r="7462" ht="14.25" hidden="1" x14ac:dyDescent="0.45"/>
    <row r="7463" ht="14.25" hidden="1" x14ac:dyDescent="0.45"/>
    <row r="7464" ht="14.25" hidden="1" x14ac:dyDescent="0.45"/>
    <row r="7465" ht="14.25" hidden="1" x14ac:dyDescent="0.45"/>
    <row r="7466" ht="14.25" hidden="1" x14ac:dyDescent="0.45"/>
    <row r="7467" ht="14.25" hidden="1" x14ac:dyDescent="0.45"/>
    <row r="7468" ht="14.25" hidden="1" x14ac:dyDescent="0.45"/>
    <row r="7469" ht="14.25" hidden="1" x14ac:dyDescent="0.45"/>
    <row r="7470" ht="14.25" hidden="1" x14ac:dyDescent="0.45"/>
    <row r="7471" ht="14.25" hidden="1" x14ac:dyDescent="0.45"/>
    <row r="7472" ht="14.25" hidden="1" x14ac:dyDescent="0.45"/>
    <row r="7473" ht="14.25" hidden="1" x14ac:dyDescent="0.45"/>
    <row r="7474" ht="14.25" hidden="1" x14ac:dyDescent="0.45"/>
    <row r="7475" ht="14.25" hidden="1" x14ac:dyDescent="0.45"/>
    <row r="7476" ht="14.25" hidden="1" x14ac:dyDescent="0.45"/>
    <row r="7477" ht="14.25" hidden="1" x14ac:dyDescent="0.45"/>
    <row r="7478" ht="14.25" hidden="1" x14ac:dyDescent="0.45"/>
    <row r="7479" ht="14.25" hidden="1" x14ac:dyDescent="0.45"/>
    <row r="7480" ht="14.25" hidden="1" x14ac:dyDescent="0.45"/>
    <row r="7481" ht="14.25" hidden="1" x14ac:dyDescent="0.45"/>
    <row r="7482" ht="14.25" hidden="1" x14ac:dyDescent="0.45"/>
    <row r="7483" ht="14.25" hidden="1" x14ac:dyDescent="0.45"/>
    <row r="7484" ht="14.25" hidden="1" x14ac:dyDescent="0.45"/>
    <row r="7485" ht="14.25" hidden="1" x14ac:dyDescent="0.45"/>
    <row r="7486" ht="14.25" hidden="1" x14ac:dyDescent="0.45"/>
    <row r="7487" ht="14.25" hidden="1" x14ac:dyDescent="0.45"/>
    <row r="7488" ht="14.25" hidden="1" x14ac:dyDescent="0.45"/>
    <row r="7489" ht="14.25" hidden="1" x14ac:dyDescent="0.45"/>
    <row r="7490" ht="14.25" hidden="1" x14ac:dyDescent="0.45"/>
    <row r="7491" ht="14.25" hidden="1" x14ac:dyDescent="0.45"/>
    <row r="7492" ht="14.25" hidden="1" x14ac:dyDescent="0.45"/>
    <row r="7493" ht="14.25" hidden="1" x14ac:dyDescent="0.45"/>
    <row r="7494" ht="14.25" hidden="1" x14ac:dyDescent="0.45"/>
    <row r="7495" ht="14.25" hidden="1" x14ac:dyDescent="0.45"/>
    <row r="7496" ht="14.25" hidden="1" x14ac:dyDescent="0.45"/>
    <row r="7497" ht="14.25" hidden="1" x14ac:dyDescent="0.45"/>
    <row r="7498" ht="14.25" hidden="1" x14ac:dyDescent="0.45"/>
    <row r="7499" ht="14.25" hidden="1" x14ac:dyDescent="0.45"/>
    <row r="7500" ht="14.25" hidden="1" x14ac:dyDescent="0.45"/>
    <row r="7501" ht="14.25" hidden="1" x14ac:dyDescent="0.45"/>
    <row r="7502" ht="14.25" hidden="1" x14ac:dyDescent="0.45"/>
    <row r="7503" ht="14.25" hidden="1" x14ac:dyDescent="0.45"/>
    <row r="7504" ht="14.25" hidden="1" x14ac:dyDescent="0.45"/>
    <row r="7505" ht="14.25" hidden="1" x14ac:dyDescent="0.45"/>
    <row r="7506" ht="14.25" hidden="1" x14ac:dyDescent="0.45"/>
    <row r="7507" ht="14.25" hidden="1" x14ac:dyDescent="0.45"/>
    <row r="7508" ht="14.25" hidden="1" x14ac:dyDescent="0.45"/>
    <row r="7509" ht="14.25" hidden="1" x14ac:dyDescent="0.45"/>
    <row r="7510" ht="14.25" hidden="1" x14ac:dyDescent="0.45"/>
    <row r="7511" ht="14.25" hidden="1" x14ac:dyDescent="0.45"/>
    <row r="7512" ht="14.25" hidden="1" x14ac:dyDescent="0.45"/>
    <row r="7513" ht="14.25" hidden="1" x14ac:dyDescent="0.45"/>
    <row r="7514" ht="14.25" hidden="1" x14ac:dyDescent="0.45"/>
    <row r="7515" ht="14.25" hidden="1" x14ac:dyDescent="0.45"/>
    <row r="7516" ht="14.25" hidden="1" x14ac:dyDescent="0.45"/>
    <row r="7517" ht="14.25" hidden="1" x14ac:dyDescent="0.45"/>
    <row r="7518" ht="14.25" hidden="1" x14ac:dyDescent="0.45"/>
    <row r="7519" ht="14.25" hidden="1" x14ac:dyDescent="0.45"/>
    <row r="7520" ht="14.25" hidden="1" x14ac:dyDescent="0.45"/>
    <row r="7521" ht="14.25" hidden="1" x14ac:dyDescent="0.45"/>
    <row r="7522" ht="14.25" hidden="1" x14ac:dyDescent="0.45"/>
    <row r="7523" ht="14.25" hidden="1" x14ac:dyDescent="0.45"/>
    <row r="7524" ht="14.25" hidden="1" x14ac:dyDescent="0.45"/>
    <row r="7525" ht="14.25" hidden="1" x14ac:dyDescent="0.45"/>
    <row r="7526" ht="14.25" hidden="1" x14ac:dyDescent="0.45"/>
    <row r="7527" ht="14.25" hidden="1" x14ac:dyDescent="0.45"/>
    <row r="7528" ht="14.25" hidden="1" x14ac:dyDescent="0.45"/>
    <row r="7529" ht="14.25" hidden="1" x14ac:dyDescent="0.45"/>
    <row r="7530" ht="14.25" hidden="1" x14ac:dyDescent="0.45"/>
    <row r="7531" ht="14.25" hidden="1" x14ac:dyDescent="0.45"/>
    <row r="7532" ht="14.25" hidden="1" x14ac:dyDescent="0.45"/>
    <row r="7533" ht="14.25" hidden="1" x14ac:dyDescent="0.45"/>
    <row r="7534" ht="14.25" hidden="1" x14ac:dyDescent="0.45"/>
    <row r="7535" ht="14.25" hidden="1" x14ac:dyDescent="0.45"/>
    <row r="7536" ht="14.25" hidden="1" x14ac:dyDescent="0.45"/>
    <row r="7537" ht="14.25" hidden="1" x14ac:dyDescent="0.45"/>
    <row r="7538" ht="14.25" hidden="1" x14ac:dyDescent="0.45"/>
    <row r="7539" ht="14.25" hidden="1" x14ac:dyDescent="0.45"/>
    <row r="7540" ht="14.25" hidden="1" x14ac:dyDescent="0.45"/>
    <row r="7541" ht="14.25" hidden="1" x14ac:dyDescent="0.45"/>
    <row r="7542" ht="14.25" hidden="1" x14ac:dyDescent="0.45"/>
    <row r="7543" ht="14.25" hidden="1" x14ac:dyDescent="0.45"/>
    <row r="7544" ht="14.25" hidden="1" x14ac:dyDescent="0.45"/>
    <row r="7545" ht="14.25" hidden="1" x14ac:dyDescent="0.45"/>
    <row r="7546" ht="14.25" hidden="1" x14ac:dyDescent="0.45"/>
    <row r="7547" ht="14.25" hidden="1" x14ac:dyDescent="0.45"/>
    <row r="7548" ht="14.25" hidden="1" x14ac:dyDescent="0.45"/>
    <row r="7549" ht="14.25" hidden="1" x14ac:dyDescent="0.45"/>
    <row r="7550" ht="14.25" hidden="1" x14ac:dyDescent="0.45"/>
    <row r="7551" ht="14.25" hidden="1" x14ac:dyDescent="0.45"/>
    <row r="7552" ht="14.25" hidden="1" x14ac:dyDescent="0.45"/>
    <row r="7553" ht="14.25" hidden="1" x14ac:dyDescent="0.45"/>
    <row r="7554" ht="14.25" hidden="1" x14ac:dyDescent="0.45"/>
    <row r="7555" ht="14.25" hidden="1" x14ac:dyDescent="0.45"/>
    <row r="7556" ht="14.25" hidden="1" x14ac:dyDescent="0.45"/>
    <row r="7557" ht="14.25" hidden="1" x14ac:dyDescent="0.45"/>
    <row r="7558" ht="14.25" hidden="1" x14ac:dyDescent="0.45"/>
    <row r="7559" ht="14.25" hidden="1" x14ac:dyDescent="0.45"/>
    <row r="7560" ht="14.25" hidden="1" x14ac:dyDescent="0.45"/>
    <row r="7561" ht="14.25" hidden="1" x14ac:dyDescent="0.45"/>
    <row r="7562" ht="14.25" hidden="1" x14ac:dyDescent="0.45"/>
    <row r="7563" ht="14.25" hidden="1" x14ac:dyDescent="0.45"/>
    <row r="7564" ht="14.25" hidden="1" x14ac:dyDescent="0.45"/>
    <row r="7565" ht="14.25" hidden="1" x14ac:dyDescent="0.45"/>
    <row r="7566" ht="14.25" hidden="1" x14ac:dyDescent="0.45"/>
    <row r="7567" ht="14.25" hidden="1" x14ac:dyDescent="0.45"/>
    <row r="7568" ht="14.25" hidden="1" x14ac:dyDescent="0.45"/>
    <row r="7569" ht="14.25" hidden="1" x14ac:dyDescent="0.45"/>
    <row r="7570" ht="14.25" hidden="1" x14ac:dyDescent="0.45"/>
    <row r="7571" ht="14.25" hidden="1" x14ac:dyDescent="0.45"/>
    <row r="7572" ht="14.25" hidden="1" x14ac:dyDescent="0.45"/>
    <row r="7573" ht="14.25" hidden="1" x14ac:dyDescent="0.45"/>
    <row r="7574" ht="14.25" hidden="1" x14ac:dyDescent="0.45"/>
    <row r="7575" ht="14.25" hidden="1" x14ac:dyDescent="0.45"/>
    <row r="7576" ht="14.25" hidden="1" x14ac:dyDescent="0.45"/>
    <row r="7577" ht="14.25" hidden="1" x14ac:dyDescent="0.45"/>
    <row r="7578" ht="14.25" hidden="1" x14ac:dyDescent="0.45"/>
    <row r="7579" ht="14.25" hidden="1" x14ac:dyDescent="0.45"/>
    <row r="7580" ht="14.25" hidden="1" x14ac:dyDescent="0.45"/>
    <row r="7581" ht="14.25" hidden="1" x14ac:dyDescent="0.45"/>
    <row r="7582" ht="14.25" hidden="1" x14ac:dyDescent="0.45"/>
    <row r="7583" ht="14.25" hidden="1" x14ac:dyDescent="0.45"/>
    <row r="7584" ht="14.25" hidden="1" x14ac:dyDescent="0.45"/>
    <row r="7585" ht="14.25" hidden="1" x14ac:dyDescent="0.45"/>
    <row r="7586" ht="14.25" hidden="1" x14ac:dyDescent="0.45"/>
    <row r="7587" ht="14.25" hidden="1" x14ac:dyDescent="0.45"/>
    <row r="7588" ht="14.25" hidden="1" x14ac:dyDescent="0.45"/>
    <row r="7589" ht="14.25" hidden="1" x14ac:dyDescent="0.45"/>
    <row r="7590" ht="14.25" hidden="1" x14ac:dyDescent="0.45"/>
    <row r="7591" ht="14.25" hidden="1" x14ac:dyDescent="0.45"/>
    <row r="7592" ht="14.25" hidden="1" x14ac:dyDescent="0.45"/>
    <row r="7593" ht="14.25" hidden="1" x14ac:dyDescent="0.45"/>
    <row r="7594" ht="14.25" hidden="1" x14ac:dyDescent="0.45"/>
    <row r="7595" ht="14.25" hidden="1" x14ac:dyDescent="0.45"/>
    <row r="7596" ht="14.25" hidden="1" x14ac:dyDescent="0.45"/>
    <row r="7597" ht="14.25" hidden="1" x14ac:dyDescent="0.45"/>
    <row r="7598" ht="14.25" hidden="1" x14ac:dyDescent="0.45"/>
    <row r="7599" ht="14.25" hidden="1" x14ac:dyDescent="0.45"/>
    <row r="7600" ht="14.25" hidden="1" x14ac:dyDescent="0.45"/>
    <row r="7601" ht="14.25" hidden="1" x14ac:dyDescent="0.45"/>
    <row r="7602" ht="14.25" hidden="1" x14ac:dyDescent="0.45"/>
    <row r="7603" ht="14.25" hidden="1" x14ac:dyDescent="0.45"/>
    <row r="7604" ht="14.25" hidden="1" x14ac:dyDescent="0.45"/>
    <row r="7605" ht="14.25" hidden="1" x14ac:dyDescent="0.45"/>
    <row r="7606" ht="14.25" hidden="1" x14ac:dyDescent="0.45"/>
    <row r="7607" ht="14.25" hidden="1" x14ac:dyDescent="0.45"/>
    <row r="7608" ht="14.25" hidden="1" x14ac:dyDescent="0.45"/>
    <row r="7609" ht="14.25" hidden="1" x14ac:dyDescent="0.45"/>
    <row r="7610" ht="14.25" hidden="1" x14ac:dyDescent="0.45"/>
    <row r="7611" ht="14.25" hidden="1" x14ac:dyDescent="0.45"/>
    <row r="7612" ht="14.25" hidden="1" x14ac:dyDescent="0.45"/>
    <row r="7613" ht="14.25" hidden="1" x14ac:dyDescent="0.45"/>
    <row r="7614" ht="14.25" hidden="1" x14ac:dyDescent="0.45"/>
    <row r="7615" ht="14.25" hidden="1" x14ac:dyDescent="0.45"/>
    <row r="7616" ht="14.25" hidden="1" x14ac:dyDescent="0.45"/>
    <row r="7617" ht="14.25" hidden="1" x14ac:dyDescent="0.45"/>
    <row r="7618" ht="14.25" hidden="1" x14ac:dyDescent="0.45"/>
    <row r="7619" ht="14.25" hidden="1" x14ac:dyDescent="0.45"/>
    <row r="7620" ht="14.25" hidden="1" x14ac:dyDescent="0.45"/>
    <row r="7621" ht="14.25" hidden="1" x14ac:dyDescent="0.45"/>
    <row r="7622" ht="14.25" hidden="1" x14ac:dyDescent="0.45"/>
    <row r="7623" ht="14.25" hidden="1" x14ac:dyDescent="0.45"/>
    <row r="7624" ht="14.25" hidden="1" x14ac:dyDescent="0.45"/>
    <row r="7625" ht="14.25" hidden="1" x14ac:dyDescent="0.45"/>
    <row r="7626" ht="14.25" hidden="1" x14ac:dyDescent="0.45"/>
    <row r="7627" ht="14.25" hidden="1" x14ac:dyDescent="0.45"/>
    <row r="7628" ht="14.25" hidden="1" x14ac:dyDescent="0.45"/>
    <row r="7629" ht="14.25" hidden="1" x14ac:dyDescent="0.45"/>
    <row r="7630" ht="14.25" hidden="1" x14ac:dyDescent="0.45"/>
    <row r="7631" ht="14.25" hidden="1" x14ac:dyDescent="0.45"/>
    <row r="7632" ht="14.25" hidden="1" x14ac:dyDescent="0.45"/>
    <row r="7633" ht="14.25" hidden="1" x14ac:dyDescent="0.45"/>
    <row r="7634" ht="14.25" hidden="1" x14ac:dyDescent="0.45"/>
    <row r="7635" ht="14.25" hidden="1" x14ac:dyDescent="0.45"/>
    <row r="7636" ht="14.25" hidden="1" x14ac:dyDescent="0.45"/>
    <row r="7637" ht="14.25" hidden="1" x14ac:dyDescent="0.45"/>
    <row r="7638" ht="14.25" hidden="1" x14ac:dyDescent="0.45"/>
    <row r="7639" ht="14.25" hidden="1" x14ac:dyDescent="0.45"/>
    <row r="7640" ht="14.25" hidden="1" x14ac:dyDescent="0.45"/>
    <row r="7641" ht="14.25" hidden="1" x14ac:dyDescent="0.45"/>
    <row r="7642" ht="14.25" hidden="1" x14ac:dyDescent="0.45"/>
    <row r="7643" ht="14.25" hidden="1" x14ac:dyDescent="0.45"/>
    <row r="7644" ht="14.25" hidden="1" x14ac:dyDescent="0.45"/>
    <row r="7645" ht="14.25" hidden="1" x14ac:dyDescent="0.45"/>
    <row r="7646" ht="14.25" hidden="1" x14ac:dyDescent="0.45"/>
    <row r="7647" ht="14.25" hidden="1" x14ac:dyDescent="0.45"/>
    <row r="7648" ht="14.25" hidden="1" x14ac:dyDescent="0.45"/>
    <row r="7649" ht="14.25" hidden="1" x14ac:dyDescent="0.45"/>
    <row r="7650" ht="14.25" hidden="1" x14ac:dyDescent="0.45"/>
    <row r="7651" ht="14.25" hidden="1" x14ac:dyDescent="0.45"/>
    <row r="7652" ht="14.25" hidden="1" x14ac:dyDescent="0.45"/>
    <row r="7653" ht="14.25" hidden="1" x14ac:dyDescent="0.45"/>
    <row r="7654" ht="14.25" hidden="1" x14ac:dyDescent="0.45"/>
    <row r="7655" ht="14.25" hidden="1" x14ac:dyDescent="0.45"/>
    <row r="7656" ht="14.25" hidden="1" x14ac:dyDescent="0.45"/>
    <row r="7657" ht="14.25" hidden="1" x14ac:dyDescent="0.45"/>
    <row r="7658" ht="14.25" hidden="1" x14ac:dyDescent="0.45"/>
    <row r="7659" ht="14.25" hidden="1" x14ac:dyDescent="0.45"/>
    <row r="7660" ht="14.25" hidden="1" x14ac:dyDescent="0.45"/>
    <row r="7661" ht="14.25" hidden="1" x14ac:dyDescent="0.45"/>
    <row r="7662" ht="14.25" hidden="1" x14ac:dyDescent="0.45"/>
    <row r="7663" ht="14.25" hidden="1" x14ac:dyDescent="0.45"/>
    <row r="7664" ht="14.25" hidden="1" x14ac:dyDescent="0.45"/>
    <row r="7665" ht="14.25" hidden="1" x14ac:dyDescent="0.45"/>
    <row r="7666" ht="14.25" hidden="1" x14ac:dyDescent="0.45"/>
    <row r="7667" ht="14.25" hidden="1" x14ac:dyDescent="0.45"/>
    <row r="7668" ht="14.25" hidden="1" x14ac:dyDescent="0.45"/>
    <row r="7669" ht="14.25" hidden="1" x14ac:dyDescent="0.45"/>
    <row r="7670" ht="14.25" hidden="1" x14ac:dyDescent="0.45"/>
    <row r="7671" ht="14.25" hidden="1" x14ac:dyDescent="0.45"/>
    <row r="7672" ht="14.25" hidden="1" x14ac:dyDescent="0.45"/>
    <row r="7673" ht="14.25" hidden="1" x14ac:dyDescent="0.45"/>
    <row r="7674" ht="14.25" hidden="1" x14ac:dyDescent="0.45"/>
    <row r="7675" ht="14.25" hidden="1" x14ac:dyDescent="0.45"/>
    <row r="7676" ht="14.25" hidden="1" x14ac:dyDescent="0.45"/>
    <row r="7677" ht="14.25" hidden="1" x14ac:dyDescent="0.45"/>
    <row r="7678" ht="14.25" hidden="1" x14ac:dyDescent="0.45"/>
    <row r="7679" ht="14.25" hidden="1" x14ac:dyDescent="0.45"/>
    <row r="7680" ht="14.25" hidden="1" x14ac:dyDescent="0.45"/>
    <row r="7681" ht="14.25" hidden="1" x14ac:dyDescent="0.45"/>
    <row r="7682" ht="14.25" hidden="1" x14ac:dyDescent="0.45"/>
    <row r="7683" ht="14.25" hidden="1" x14ac:dyDescent="0.45"/>
    <row r="7684" ht="14.25" hidden="1" x14ac:dyDescent="0.45"/>
    <row r="7685" ht="14.25" hidden="1" x14ac:dyDescent="0.45"/>
    <row r="7686" ht="14.25" hidden="1" x14ac:dyDescent="0.45"/>
    <row r="7687" ht="14.25" hidden="1" x14ac:dyDescent="0.45"/>
    <row r="7688" ht="14.25" hidden="1" x14ac:dyDescent="0.45"/>
    <row r="7689" ht="14.25" hidden="1" x14ac:dyDescent="0.45"/>
    <row r="7690" ht="14.25" hidden="1" x14ac:dyDescent="0.45"/>
    <row r="7691" ht="14.25" hidden="1" x14ac:dyDescent="0.45"/>
    <row r="7692" ht="14.25" hidden="1" x14ac:dyDescent="0.45"/>
    <row r="7693" ht="14.25" hidden="1" x14ac:dyDescent="0.45"/>
    <row r="7694" ht="14.25" hidden="1" x14ac:dyDescent="0.45"/>
    <row r="7695" ht="14.25" hidden="1" x14ac:dyDescent="0.45"/>
    <row r="7696" ht="14.25" hidden="1" x14ac:dyDescent="0.45"/>
    <row r="7697" ht="14.25" hidden="1" x14ac:dyDescent="0.45"/>
    <row r="7698" ht="14.25" hidden="1" x14ac:dyDescent="0.45"/>
    <row r="7699" ht="14.25" hidden="1" x14ac:dyDescent="0.45"/>
    <row r="7700" ht="14.25" hidden="1" x14ac:dyDescent="0.45"/>
    <row r="7701" ht="14.25" hidden="1" x14ac:dyDescent="0.45"/>
    <row r="7702" ht="14.25" hidden="1" x14ac:dyDescent="0.45"/>
    <row r="7703" ht="14.25" hidden="1" x14ac:dyDescent="0.45"/>
    <row r="7704" ht="14.25" hidden="1" x14ac:dyDescent="0.45"/>
    <row r="7705" ht="14.25" hidden="1" x14ac:dyDescent="0.45"/>
    <row r="7706" ht="14.25" hidden="1" x14ac:dyDescent="0.45"/>
    <row r="7707" ht="14.25" hidden="1" x14ac:dyDescent="0.45"/>
    <row r="7708" ht="14.25" hidden="1" x14ac:dyDescent="0.45"/>
    <row r="7709" ht="14.25" hidden="1" x14ac:dyDescent="0.45"/>
    <row r="7710" ht="14.25" hidden="1" x14ac:dyDescent="0.45"/>
    <row r="7711" ht="14.25" hidden="1" x14ac:dyDescent="0.45"/>
    <row r="7712" ht="14.25" hidden="1" x14ac:dyDescent="0.45"/>
    <row r="7713" ht="14.25" hidden="1" x14ac:dyDescent="0.45"/>
    <row r="7714" ht="14.25" hidden="1" x14ac:dyDescent="0.45"/>
    <row r="7715" ht="14.25" hidden="1" x14ac:dyDescent="0.45"/>
    <row r="7716" ht="14.25" hidden="1" x14ac:dyDescent="0.45"/>
    <row r="7717" ht="14.25" hidden="1" x14ac:dyDescent="0.45"/>
    <row r="7718" ht="14.25" hidden="1" x14ac:dyDescent="0.45"/>
    <row r="7719" ht="14.25" hidden="1" x14ac:dyDescent="0.45"/>
    <row r="7720" ht="14.25" hidden="1" x14ac:dyDescent="0.45"/>
    <row r="7721" ht="14.25" hidden="1" x14ac:dyDescent="0.45"/>
    <row r="7722" ht="14.25" hidden="1" x14ac:dyDescent="0.45"/>
    <row r="7723" ht="14.25" hidden="1" x14ac:dyDescent="0.45"/>
    <row r="7724" ht="14.25" hidden="1" x14ac:dyDescent="0.45"/>
    <row r="7725" ht="14.25" hidden="1" x14ac:dyDescent="0.45"/>
    <row r="7726" ht="14.25" hidden="1" x14ac:dyDescent="0.45"/>
    <row r="7727" ht="14.25" hidden="1" x14ac:dyDescent="0.45"/>
    <row r="7728" ht="14.25" hidden="1" x14ac:dyDescent="0.45"/>
    <row r="7729" ht="14.25" hidden="1" x14ac:dyDescent="0.45"/>
    <row r="7730" ht="14.25" hidden="1" x14ac:dyDescent="0.45"/>
    <row r="7731" ht="14.25" hidden="1" x14ac:dyDescent="0.45"/>
    <row r="7732" ht="14.25" hidden="1" x14ac:dyDescent="0.45"/>
    <row r="7733" ht="14.25" hidden="1" x14ac:dyDescent="0.45"/>
    <row r="7734" ht="14.25" hidden="1" x14ac:dyDescent="0.45"/>
    <row r="7735" ht="14.25" hidden="1" x14ac:dyDescent="0.45"/>
    <row r="7736" ht="14.25" hidden="1" x14ac:dyDescent="0.45"/>
    <row r="7737" ht="14.25" hidden="1" x14ac:dyDescent="0.45"/>
    <row r="7738" ht="14.25" hidden="1" x14ac:dyDescent="0.45"/>
    <row r="7739" ht="14.25" hidden="1" x14ac:dyDescent="0.45"/>
    <row r="7740" ht="14.25" hidden="1" x14ac:dyDescent="0.45"/>
    <row r="7741" ht="14.25" hidden="1" x14ac:dyDescent="0.45"/>
    <row r="7742" ht="14.25" hidden="1" x14ac:dyDescent="0.45"/>
    <row r="7743" ht="14.25" hidden="1" x14ac:dyDescent="0.45"/>
    <row r="7744" ht="14.25" hidden="1" x14ac:dyDescent="0.45"/>
    <row r="7745" ht="14.25" hidden="1" x14ac:dyDescent="0.45"/>
    <row r="7746" ht="14.25" hidden="1" x14ac:dyDescent="0.45"/>
    <row r="7747" ht="14.25" hidden="1" x14ac:dyDescent="0.45"/>
    <row r="7748" ht="14.25" hidden="1" x14ac:dyDescent="0.45"/>
    <row r="7749" ht="14.25" hidden="1" x14ac:dyDescent="0.45"/>
    <row r="7750" ht="14.25" hidden="1" x14ac:dyDescent="0.45"/>
    <row r="7751" ht="14.25" hidden="1" x14ac:dyDescent="0.45"/>
    <row r="7752" ht="14.25" hidden="1" x14ac:dyDescent="0.45"/>
    <row r="7753" ht="14.25" hidden="1" x14ac:dyDescent="0.45"/>
    <row r="7754" ht="14.25" hidden="1" x14ac:dyDescent="0.45"/>
    <row r="7755" ht="14.25" hidden="1" x14ac:dyDescent="0.45"/>
    <row r="7756" ht="14.25" hidden="1" x14ac:dyDescent="0.45"/>
    <row r="7757" ht="14.25" hidden="1" x14ac:dyDescent="0.45"/>
    <row r="7758" ht="14.25" hidden="1" x14ac:dyDescent="0.45"/>
    <row r="7759" ht="14.25" hidden="1" x14ac:dyDescent="0.45"/>
    <row r="7760" ht="14.25" hidden="1" x14ac:dyDescent="0.45"/>
    <row r="7761" ht="14.25" hidden="1" x14ac:dyDescent="0.45"/>
    <row r="7762" ht="14.25" hidden="1" x14ac:dyDescent="0.45"/>
    <row r="7763" ht="14.25" hidden="1" x14ac:dyDescent="0.45"/>
    <row r="7764" ht="14.25" hidden="1" x14ac:dyDescent="0.45"/>
    <row r="7765" ht="14.25" hidden="1" x14ac:dyDescent="0.45"/>
    <row r="7766" ht="14.25" hidden="1" x14ac:dyDescent="0.45"/>
    <row r="7767" ht="14.25" hidden="1" x14ac:dyDescent="0.45"/>
    <row r="7768" ht="14.25" hidden="1" x14ac:dyDescent="0.45"/>
    <row r="7769" ht="14.25" hidden="1" x14ac:dyDescent="0.45"/>
    <row r="7770" ht="14.25" hidden="1" x14ac:dyDescent="0.45"/>
    <row r="7771" ht="14.25" hidden="1" x14ac:dyDescent="0.45"/>
    <row r="7772" ht="14.25" hidden="1" x14ac:dyDescent="0.45"/>
    <row r="7773" ht="14.25" hidden="1" x14ac:dyDescent="0.45"/>
    <row r="7774" ht="14.25" hidden="1" x14ac:dyDescent="0.45"/>
    <row r="7775" ht="14.25" hidden="1" x14ac:dyDescent="0.45"/>
    <row r="7776" ht="14.25" hidden="1" x14ac:dyDescent="0.45"/>
    <row r="7777" ht="14.25" hidden="1" x14ac:dyDescent="0.45"/>
    <row r="7778" ht="14.25" hidden="1" x14ac:dyDescent="0.45"/>
    <row r="7779" ht="14.25" hidden="1" x14ac:dyDescent="0.45"/>
    <row r="7780" ht="14.25" hidden="1" x14ac:dyDescent="0.45"/>
    <row r="7781" ht="14.25" hidden="1" x14ac:dyDescent="0.45"/>
    <row r="7782" ht="14.25" hidden="1" x14ac:dyDescent="0.45"/>
    <row r="7783" ht="14.25" hidden="1" x14ac:dyDescent="0.45"/>
    <row r="7784" ht="14.25" hidden="1" x14ac:dyDescent="0.45"/>
    <row r="7785" ht="14.25" hidden="1" x14ac:dyDescent="0.45"/>
    <row r="7786" ht="14.25" hidden="1" x14ac:dyDescent="0.45"/>
    <row r="7787" ht="14.25" hidden="1" x14ac:dyDescent="0.45"/>
    <row r="7788" ht="14.25" hidden="1" x14ac:dyDescent="0.45"/>
    <row r="7789" ht="14.25" hidden="1" x14ac:dyDescent="0.45"/>
    <row r="7790" ht="14.25" hidden="1" x14ac:dyDescent="0.45"/>
    <row r="7791" ht="14.25" hidden="1" x14ac:dyDescent="0.45"/>
    <row r="7792" ht="14.25" hidden="1" x14ac:dyDescent="0.45"/>
    <row r="7793" ht="14.25" hidden="1" x14ac:dyDescent="0.45"/>
    <row r="7794" ht="14.25" hidden="1" x14ac:dyDescent="0.45"/>
    <row r="7795" ht="14.25" hidden="1" x14ac:dyDescent="0.45"/>
    <row r="7796" ht="14.25" hidden="1" x14ac:dyDescent="0.45"/>
    <row r="7797" ht="14.25" hidden="1" x14ac:dyDescent="0.45"/>
    <row r="7798" ht="14.25" hidden="1" x14ac:dyDescent="0.45"/>
    <row r="7799" ht="14.25" hidden="1" x14ac:dyDescent="0.45"/>
    <row r="7800" ht="14.25" hidden="1" x14ac:dyDescent="0.45"/>
    <row r="7801" ht="14.25" hidden="1" x14ac:dyDescent="0.45"/>
    <row r="7802" ht="14.25" hidden="1" x14ac:dyDescent="0.45"/>
    <row r="7803" ht="14.25" hidden="1" x14ac:dyDescent="0.45"/>
    <row r="7804" ht="14.25" hidden="1" x14ac:dyDescent="0.45"/>
    <row r="7805" ht="14.25" hidden="1" x14ac:dyDescent="0.45"/>
    <row r="7806" ht="14.25" hidden="1" x14ac:dyDescent="0.45"/>
    <row r="7807" ht="14.25" hidden="1" x14ac:dyDescent="0.45"/>
    <row r="7808" ht="14.25" hidden="1" x14ac:dyDescent="0.45"/>
    <row r="7809" ht="14.25" hidden="1" x14ac:dyDescent="0.45"/>
    <row r="7810" ht="14.25" hidden="1" x14ac:dyDescent="0.45"/>
    <row r="7811" ht="14.25" hidden="1" x14ac:dyDescent="0.45"/>
    <row r="7812" ht="14.25" hidden="1" x14ac:dyDescent="0.45"/>
    <row r="7813" ht="14.25" hidden="1" x14ac:dyDescent="0.45"/>
    <row r="7814" ht="14.25" hidden="1" x14ac:dyDescent="0.45"/>
    <row r="7815" ht="14.25" hidden="1" x14ac:dyDescent="0.45"/>
    <row r="7816" ht="14.25" hidden="1" x14ac:dyDescent="0.45"/>
    <row r="7817" ht="14.25" hidden="1" x14ac:dyDescent="0.45"/>
    <row r="7818" ht="14.25" hidden="1" x14ac:dyDescent="0.45"/>
    <row r="7819" ht="14.25" hidden="1" x14ac:dyDescent="0.45"/>
    <row r="7820" ht="14.25" hidden="1" x14ac:dyDescent="0.45"/>
    <row r="7821" ht="14.25" hidden="1" x14ac:dyDescent="0.45"/>
    <row r="7822" ht="14.25" hidden="1" x14ac:dyDescent="0.45"/>
    <row r="7823" ht="14.25" hidden="1" x14ac:dyDescent="0.45"/>
    <row r="7824" ht="14.25" hidden="1" x14ac:dyDescent="0.45"/>
    <row r="7825" ht="14.25" hidden="1" x14ac:dyDescent="0.45"/>
    <row r="7826" ht="14.25" hidden="1" x14ac:dyDescent="0.45"/>
    <row r="7827" ht="14.25" hidden="1" x14ac:dyDescent="0.45"/>
    <row r="7828" ht="14.25" hidden="1" x14ac:dyDescent="0.45"/>
    <row r="7829" ht="14.25" hidden="1" x14ac:dyDescent="0.45"/>
    <row r="7830" ht="14.25" hidden="1" x14ac:dyDescent="0.45"/>
    <row r="7831" ht="14.25" hidden="1" x14ac:dyDescent="0.45"/>
    <row r="7832" ht="14.25" hidden="1" x14ac:dyDescent="0.45"/>
    <row r="7833" ht="14.25" hidden="1" x14ac:dyDescent="0.45"/>
    <row r="7834" ht="14.25" hidden="1" x14ac:dyDescent="0.45"/>
    <row r="7835" ht="14.25" hidden="1" x14ac:dyDescent="0.45"/>
    <row r="7836" ht="14.25" hidden="1" x14ac:dyDescent="0.45"/>
    <row r="7837" ht="14.25" hidden="1" x14ac:dyDescent="0.45"/>
    <row r="7838" ht="14.25" hidden="1" x14ac:dyDescent="0.45"/>
    <row r="7839" ht="14.25" hidden="1" x14ac:dyDescent="0.45"/>
    <row r="7840" ht="14.25" hidden="1" x14ac:dyDescent="0.45"/>
    <row r="7841" ht="14.25" hidden="1" x14ac:dyDescent="0.45"/>
    <row r="7842" ht="14.25" hidden="1" x14ac:dyDescent="0.45"/>
    <row r="7843" ht="14.25" hidden="1" x14ac:dyDescent="0.45"/>
    <row r="7844" ht="14.25" hidden="1" x14ac:dyDescent="0.45"/>
    <row r="7845" ht="14.25" hidden="1" x14ac:dyDescent="0.45"/>
    <row r="7846" ht="14.25" hidden="1" x14ac:dyDescent="0.45"/>
    <row r="7847" ht="14.25" hidden="1" x14ac:dyDescent="0.45"/>
    <row r="7848" ht="14.25" hidden="1" x14ac:dyDescent="0.45"/>
    <row r="7849" ht="14.25" hidden="1" x14ac:dyDescent="0.45"/>
    <row r="7850" ht="14.25" hidden="1" x14ac:dyDescent="0.45"/>
    <row r="7851" ht="14.25" hidden="1" x14ac:dyDescent="0.45"/>
    <row r="7852" ht="14.25" hidden="1" x14ac:dyDescent="0.45"/>
    <row r="7853" ht="14.25" hidden="1" x14ac:dyDescent="0.45"/>
    <row r="7854" ht="14.25" hidden="1" x14ac:dyDescent="0.45"/>
    <row r="7855" ht="14.25" hidden="1" x14ac:dyDescent="0.45"/>
    <row r="7856" ht="14.25" hidden="1" x14ac:dyDescent="0.45"/>
    <row r="7857" ht="14.25" hidden="1" x14ac:dyDescent="0.45"/>
    <row r="7858" ht="14.25" hidden="1" x14ac:dyDescent="0.45"/>
    <row r="7859" ht="14.25" hidden="1" x14ac:dyDescent="0.45"/>
    <row r="7860" ht="14.25" hidden="1" x14ac:dyDescent="0.45"/>
    <row r="7861" ht="14.25" hidden="1" x14ac:dyDescent="0.45"/>
    <row r="7862" ht="14.25" hidden="1" x14ac:dyDescent="0.45"/>
    <row r="7863" ht="14.25" hidden="1" x14ac:dyDescent="0.45"/>
    <row r="7864" ht="14.25" hidden="1" x14ac:dyDescent="0.45"/>
    <row r="7865" ht="14.25" hidden="1" x14ac:dyDescent="0.45"/>
    <row r="7866" ht="14.25" hidden="1" x14ac:dyDescent="0.45"/>
    <row r="7867" ht="14.25" hidden="1" x14ac:dyDescent="0.45"/>
    <row r="7868" ht="14.25" hidden="1" x14ac:dyDescent="0.45"/>
    <row r="7869" ht="14.25" hidden="1" x14ac:dyDescent="0.45"/>
    <row r="7870" ht="14.25" hidden="1" x14ac:dyDescent="0.45"/>
    <row r="7871" ht="14.25" hidden="1" x14ac:dyDescent="0.45"/>
    <row r="7872" ht="14.25" hidden="1" x14ac:dyDescent="0.45"/>
    <row r="7873" ht="14.25" hidden="1" x14ac:dyDescent="0.45"/>
    <row r="7874" ht="14.25" hidden="1" x14ac:dyDescent="0.45"/>
    <row r="7875" ht="14.25" hidden="1" x14ac:dyDescent="0.45"/>
    <row r="7876" ht="14.25" hidden="1" x14ac:dyDescent="0.45"/>
    <row r="7877" ht="14.25" hidden="1" x14ac:dyDescent="0.45"/>
    <row r="7878" ht="14.25" hidden="1" x14ac:dyDescent="0.45"/>
    <row r="7879" ht="14.25" hidden="1" x14ac:dyDescent="0.45"/>
    <row r="7880" ht="14.25" hidden="1" x14ac:dyDescent="0.45"/>
    <row r="7881" ht="14.25" hidden="1" x14ac:dyDescent="0.45"/>
    <row r="7882" ht="14.25" hidden="1" x14ac:dyDescent="0.45"/>
    <row r="7883" ht="14.25" hidden="1" x14ac:dyDescent="0.45"/>
    <row r="7884" ht="14.25" hidden="1" x14ac:dyDescent="0.45"/>
    <row r="7885" ht="14.25" hidden="1" x14ac:dyDescent="0.45"/>
    <row r="7886" ht="14.25" hidden="1" x14ac:dyDescent="0.45"/>
    <row r="7887" ht="14.25" hidden="1" x14ac:dyDescent="0.45"/>
    <row r="7888" ht="14.25" hidden="1" x14ac:dyDescent="0.45"/>
    <row r="7889" ht="14.25" hidden="1" x14ac:dyDescent="0.45"/>
    <row r="7890" ht="14.25" hidden="1" x14ac:dyDescent="0.45"/>
    <row r="7891" ht="14.25" hidden="1" x14ac:dyDescent="0.45"/>
    <row r="7892" ht="14.25" hidden="1" x14ac:dyDescent="0.45"/>
    <row r="7893" ht="14.25" hidden="1" x14ac:dyDescent="0.45"/>
    <row r="7894" ht="14.25" hidden="1" x14ac:dyDescent="0.45"/>
    <row r="7895" ht="14.25" hidden="1" x14ac:dyDescent="0.45"/>
    <row r="7896" ht="14.25" hidden="1" x14ac:dyDescent="0.45"/>
    <row r="7897" ht="14.25" hidden="1" x14ac:dyDescent="0.45"/>
    <row r="7898" ht="14.25" hidden="1" x14ac:dyDescent="0.45"/>
    <row r="7899" ht="14.25" hidden="1" x14ac:dyDescent="0.45"/>
    <row r="7900" ht="14.25" hidden="1" x14ac:dyDescent="0.45"/>
    <row r="7901" ht="14.25" hidden="1" x14ac:dyDescent="0.45"/>
    <row r="7902" ht="14.25" hidden="1" x14ac:dyDescent="0.45"/>
    <row r="7903" ht="14.25" hidden="1" x14ac:dyDescent="0.45"/>
    <row r="7904" ht="14.25" hidden="1" x14ac:dyDescent="0.45"/>
    <row r="7905" ht="14.25" hidden="1" x14ac:dyDescent="0.45"/>
    <row r="7906" ht="14.25" hidden="1" x14ac:dyDescent="0.45"/>
    <row r="7907" ht="14.25" hidden="1" x14ac:dyDescent="0.45"/>
    <row r="7908" ht="14.25" hidden="1" x14ac:dyDescent="0.45"/>
    <row r="7909" ht="14.25" hidden="1" x14ac:dyDescent="0.45"/>
    <row r="7910" ht="14.25" hidden="1" x14ac:dyDescent="0.45"/>
    <row r="7911" ht="14.25" hidden="1" x14ac:dyDescent="0.45"/>
    <row r="7912" ht="14.25" hidden="1" x14ac:dyDescent="0.45"/>
    <row r="7913" ht="14.25" hidden="1" x14ac:dyDescent="0.45"/>
    <row r="7914" ht="14.25" hidden="1" x14ac:dyDescent="0.45"/>
    <row r="7915" ht="14.25" hidden="1" x14ac:dyDescent="0.45"/>
    <row r="7916" ht="14.25" hidden="1" x14ac:dyDescent="0.45"/>
    <row r="7917" ht="14.25" hidden="1" x14ac:dyDescent="0.45"/>
    <row r="7918" ht="14.25" hidden="1" x14ac:dyDescent="0.45"/>
    <row r="7919" ht="14.25" hidden="1" x14ac:dyDescent="0.45"/>
    <row r="7920" ht="14.25" hidden="1" x14ac:dyDescent="0.45"/>
    <row r="7921" ht="14.25" hidden="1" x14ac:dyDescent="0.45"/>
    <row r="7922" ht="14.25" hidden="1" x14ac:dyDescent="0.45"/>
    <row r="7923" ht="14.25" hidden="1" x14ac:dyDescent="0.45"/>
    <row r="7924" ht="14.25" hidden="1" x14ac:dyDescent="0.45"/>
    <row r="7925" ht="14.25" hidden="1" x14ac:dyDescent="0.45"/>
    <row r="7926" ht="14.25" hidden="1" x14ac:dyDescent="0.45"/>
    <row r="7927" ht="14.25" hidden="1" x14ac:dyDescent="0.45"/>
    <row r="7928" ht="14.25" hidden="1" x14ac:dyDescent="0.45"/>
    <row r="7929" ht="14.25" hidden="1" x14ac:dyDescent="0.45"/>
    <row r="7930" ht="14.25" hidden="1" x14ac:dyDescent="0.45"/>
    <row r="7931" ht="14.25" hidden="1" x14ac:dyDescent="0.45"/>
    <row r="7932" ht="14.25" hidden="1" x14ac:dyDescent="0.45"/>
    <row r="7933" ht="14.25" hidden="1" x14ac:dyDescent="0.45"/>
    <row r="7934" ht="14.25" hidden="1" x14ac:dyDescent="0.45"/>
    <row r="7935" ht="14.25" hidden="1" x14ac:dyDescent="0.45"/>
    <row r="7936" ht="14.25" hidden="1" x14ac:dyDescent="0.45"/>
    <row r="7937" ht="14.25" hidden="1" x14ac:dyDescent="0.45"/>
    <row r="7938" ht="14.25" hidden="1" x14ac:dyDescent="0.45"/>
    <row r="7939" ht="14.25" hidden="1" x14ac:dyDescent="0.45"/>
    <row r="7940" ht="14.25" hidden="1" x14ac:dyDescent="0.45"/>
    <row r="7941" ht="14.25" hidden="1" x14ac:dyDescent="0.45"/>
    <row r="7942" ht="14.25" hidden="1" x14ac:dyDescent="0.45"/>
    <row r="7943" ht="14.25" hidden="1" x14ac:dyDescent="0.45"/>
    <row r="7944" ht="14.25" hidden="1" x14ac:dyDescent="0.45"/>
    <row r="7945" ht="14.25" hidden="1" x14ac:dyDescent="0.45"/>
    <row r="7946" ht="14.25" hidden="1" x14ac:dyDescent="0.45"/>
    <row r="7947" ht="14.25" hidden="1" x14ac:dyDescent="0.45"/>
    <row r="7948" ht="14.25" hidden="1" x14ac:dyDescent="0.45"/>
    <row r="7949" ht="14.25" hidden="1" x14ac:dyDescent="0.45"/>
    <row r="7950" ht="14.25" hidden="1" x14ac:dyDescent="0.45"/>
    <row r="7951" ht="14.25" hidden="1" x14ac:dyDescent="0.45"/>
    <row r="7952" ht="14.25" hidden="1" x14ac:dyDescent="0.45"/>
    <row r="7953" ht="14.25" hidden="1" x14ac:dyDescent="0.45"/>
    <row r="7954" ht="14.25" hidden="1" x14ac:dyDescent="0.45"/>
    <row r="7955" ht="14.25" hidden="1" x14ac:dyDescent="0.45"/>
    <row r="7956" ht="14.25" hidden="1" x14ac:dyDescent="0.45"/>
    <row r="7957" ht="14.25" hidden="1" x14ac:dyDescent="0.45"/>
    <row r="7958" ht="14.25" hidden="1" x14ac:dyDescent="0.45"/>
    <row r="7959" ht="14.25" hidden="1" x14ac:dyDescent="0.45"/>
    <row r="7960" ht="14.25" hidden="1" x14ac:dyDescent="0.45"/>
    <row r="7961" ht="14.25" hidden="1" x14ac:dyDescent="0.45"/>
    <row r="7962" ht="14.25" hidden="1" x14ac:dyDescent="0.45"/>
    <row r="7963" ht="14.25" hidden="1" x14ac:dyDescent="0.45"/>
    <row r="7964" ht="14.25" hidden="1" x14ac:dyDescent="0.45"/>
    <row r="7965" ht="14.25" hidden="1" x14ac:dyDescent="0.45"/>
    <row r="7966" ht="14.25" hidden="1" x14ac:dyDescent="0.45"/>
    <row r="7967" ht="14.25" hidden="1" x14ac:dyDescent="0.45"/>
    <row r="7968" ht="14.25" hidden="1" x14ac:dyDescent="0.45"/>
    <row r="7969" ht="14.25" hidden="1" x14ac:dyDescent="0.45"/>
    <row r="7970" ht="14.25" hidden="1" x14ac:dyDescent="0.45"/>
    <row r="7971" ht="14.25" hidden="1" x14ac:dyDescent="0.45"/>
    <row r="7972" ht="14.25" hidden="1" x14ac:dyDescent="0.45"/>
    <row r="7973" ht="14.25" hidden="1" x14ac:dyDescent="0.45"/>
    <row r="7974" ht="14.25" hidden="1" x14ac:dyDescent="0.45"/>
    <row r="7975" ht="14.25" hidden="1" x14ac:dyDescent="0.45"/>
    <row r="7976" ht="14.25" hidden="1" x14ac:dyDescent="0.45"/>
    <row r="7977" ht="14.25" hidden="1" x14ac:dyDescent="0.45"/>
    <row r="7978" ht="14.25" hidden="1" x14ac:dyDescent="0.45"/>
    <row r="7979" ht="14.25" hidden="1" x14ac:dyDescent="0.45"/>
    <row r="7980" ht="14.25" hidden="1" x14ac:dyDescent="0.45"/>
    <row r="7981" ht="14.25" hidden="1" x14ac:dyDescent="0.45"/>
    <row r="7982" ht="14.25" hidden="1" x14ac:dyDescent="0.45"/>
    <row r="7983" ht="14.25" hidden="1" x14ac:dyDescent="0.45"/>
    <row r="7984" ht="14.25" hidden="1" x14ac:dyDescent="0.45"/>
    <row r="7985" ht="14.25" hidden="1" x14ac:dyDescent="0.45"/>
    <row r="7986" ht="14.25" hidden="1" x14ac:dyDescent="0.45"/>
    <row r="7987" ht="14.25" hidden="1" x14ac:dyDescent="0.45"/>
    <row r="7988" ht="14.25" hidden="1" x14ac:dyDescent="0.45"/>
    <row r="7989" ht="14.25" hidden="1" x14ac:dyDescent="0.45"/>
    <row r="7990" ht="14.25" hidden="1" x14ac:dyDescent="0.45"/>
    <row r="7991" ht="14.25" hidden="1" x14ac:dyDescent="0.45"/>
    <row r="7992" ht="14.25" hidden="1" x14ac:dyDescent="0.45"/>
    <row r="7993" ht="14.25" hidden="1" x14ac:dyDescent="0.45"/>
    <row r="7994" ht="14.25" hidden="1" x14ac:dyDescent="0.45"/>
    <row r="7995" ht="14.25" hidden="1" x14ac:dyDescent="0.45"/>
    <row r="7996" ht="14.25" hidden="1" x14ac:dyDescent="0.45"/>
    <row r="7997" ht="14.25" hidden="1" x14ac:dyDescent="0.45"/>
    <row r="7998" ht="14.25" hidden="1" x14ac:dyDescent="0.45"/>
    <row r="7999" ht="14.25" hidden="1" x14ac:dyDescent="0.45"/>
    <row r="8000" ht="14.25" hidden="1" x14ac:dyDescent="0.45"/>
    <row r="8001" ht="14.25" hidden="1" x14ac:dyDescent="0.45"/>
    <row r="8002" ht="14.25" hidden="1" x14ac:dyDescent="0.45"/>
    <row r="8003" ht="14.25" hidden="1" x14ac:dyDescent="0.45"/>
    <row r="8004" ht="14.25" hidden="1" x14ac:dyDescent="0.45"/>
    <row r="8005" ht="14.25" hidden="1" x14ac:dyDescent="0.45"/>
    <row r="8006" ht="14.25" hidden="1" x14ac:dyDescent="0.45"/>
    <row r="8007" ht="14.25" hidden="1" x14ac:dyDescent="0.45"/>
    <row r="8008" ht="14.25" hidden="1" x14ac:dyDescent="0.45"/>
    <row r="8009" ht="14.25" hidden="1" x14ac:dyDescent="0.45"/>
    <row r="8010" ht="14.25" hidden="1" x14ac:dyDescent="0.45"/>
    <row r="8011" ht="14.25" hidden="1" x14ac:dyDescent="0.45"/>
    <row r="8012" ht="14.25" hidden="1" x14ac:dyDescent="0.45"/>
    <row r="8013" ht="14.25" hidden="1" x14ac:dyDescent="0.45"/>
    <row r="8014" ht="14.25" hidden="1" x14ac:dyDescent="0.45"/>
    <row r="8015" ht="14.25" hidden="1" x14ac:dyDescent="0.45"/>
    <row r="8016" ht="14.25" hidden="1" x14ac:dyDescent="0.45"/>
    <row r="8017" ht="14.25" hidden="1" x14ac:dyDescent="0.45"/>
    <row r="8018" ht="14.25" hidden="1" x14ac:dyDescent="0.45"/>
    <row r="8019" ht="14.25" hidden="1" x14ac:dyDescent="0.45"/>
    <row r="8020" ht="14.25" hidden="1" x14ac:dyDescent="0.45"/>
    <row r="8021" ht="14.25" hidden="1" x14ac:dyDescent="0.45"/>
    <row r="8022" ht="14.25" hidden="1" x14ac:dyDescent="0.45"/>
    <row r="8023" ht="14.25" hidden="1" x14ac:dyDescent="0.45"/>
    <row r="8024" ht="14.25" hidden="1" x14ac:dyDescent="0.45"/>
    <row r="8025" ht="14.25" hidden="1" x14ac:dyDescent="0.45"/>
    <row r="8026" ht="14.25" hidden="1" x14ac:dyDescent="0.45"/>
    <row r="8027" ht="14.25" hidden="1" x14ac:dyDescent="0.45"/>
    <row r="8028" ht="14.25" hidden="1" x14ac:dyDescent="0.45"/>
    <row r="8029" ht="14.25" hidden="1" x14ac:dyDescent="0.45"/>
    <row r="8030" ht="14.25" hidden="1" x14ac:dyDescent="0.45"/>
    <row r="8031" ht="14.25" hidden="1" x14ac:dyDescent="0.45"/>
    <row r="8032" ht="14.25" hidden="1" x14ac:dyDescent="0.45"/>
    <row r="8033" ht="14.25" hidden="1" x14ac:dyDescent="0.45"/>
    <row r="8034" ht="14.25" hidden="1" x14ac:dyDescent="0.45"/>
    <row r="8035" ht="14.25" hidden="1" x14ac:dyDescent="0.45"/>
    <row r="8036" ht="14.25" hidden="1" x14ac:dyDescent="0.45"/>
    <row r="8037" ht="14.25" hidden="1" x14ac:dyDescent="0.45"/>
    <row r="8038" ht="14.25" hidden="1" x14ac:dyDescent="0.45"/>
    <row r="8039" ht="14.25" hidden="1" x14ac:dyDescent="0.45"/>
    <row r="8040" ht="14.25" hidden="1" x14ac:dyDescent="0.45"/>
    <row r="8041" ht="14.25" hidden="1" x14ac:dyDescent="0.45"/>
    <row r="8042" ht="14.25" hidden="1" x14ac:dyDescent="0.45"/>
    <row r="8043" ht="14.25" hidden="1" x14ac:dyDescent="0.45"/>
    <row r="8044" ht="14.25" hidden="1" x14ac:dyDescent="0.45"/>
    <row r="8045" ht="14.25" hidden="1" x14ac:dyDescent="0.45"/>
    <row r="8046" ht="14.25" hidden="1" x14ac:dyDescent="0.45"/>
    <row r="8047" ht="14.25" hidden="1" x14ac:dyDescent="0.45"/>
    <row r="8048" ht="14.25" hidden="1" x14ac:dyDescent="0.45"/>
    <row r="8049" ht="14.25" hidden="1" x14ac:dyDescent="0.45"/>
    <row r="8050" ht="14.25" hidden="1" x14ac:dyDescent="0.45"/>
    <row r="8051" ht="14.25" hidden="1" x14ac:dyDescent="0.45"/>
    <row r="8052" ht="14.25" hidden="1" x14ac:dyDescent="0.45"/>
    <row r="8053" ht="14.25" hidden="1" x14ac:dyDescent="0.45"/>
    <row r="8054" ht="14.25" hidden="1" x14ac:dyDescent="0.45"/>
    <row r="8055" ht="14.25" hidden="1" x14ac:dyDescent="0.45"/>
    <row r="8056" ht="14.25" hidden="1" x14ac:dyDescent="0.45"/>
    <row r="8057" ht="14.25" hidden="1" x14ac:dyDescent="0.45"/>
    <row r="8058" ht="14.25" hidden="1" x14ac:dyDescent="0.45"/>
    <row r="8059" ht="14.25" hidden="1" x14ac:dyDescent="0.45"/>
    <row r="8060" ht="14.25" hidden="1" x14ac:dyDescent="0.45"/>
    <row r="8061" ht="14.25" hidden="1" x14ac:dyDescent="0.45"/>
    <row r="8062" ht="14.25" hidden="1" x14ac:dyDescent="0.45"/>
    <row r="8063" ht="14.25" hidden="1" x14ac:dyDescent="0.45"/>
    <row r="8064" ht="14.25" hidden="1" x14ac:dyDescent="0.45"/>
    <row r="8065" ht="14.25" hidden="1" x14ac:dyDescent="0.45"/>
    <row r="8066" ht="14.25" hidden="1" x14ac:dyDescent="0.45"/>
    <row r="8067" ht="14.25" hidden="1" x14ac:dyDescent="0.45"/>
    <row r="8068" ht="14.25" hidden="1" x14ac:dyDescent="0.45"/>
    <row r="8069" ht="14.25" hidden="1" x14ac:dyDescent="0.45"/>
    <row r="8070" ht="14.25" hidden="1" x14ac:dyDescent="0.45"/>
    <row r="8071" ht="14.25" hidden="1" x14ac:dyDescent="0.45"/>
    <row r="8072" ht="14.25" hidden="1" x14ac:dyDescent="0.45"/>
    <row r="8073" ht="14.25" hidden="1" x14ac:dyDescent="0.45"/>
    <row r="8074" ht="14.25" hidden="1" x14ac:dyDescent="0.45"/>
    <row r="8075" ht="14.25" hidden="1" x14ac:dyDescent="0.45"/>
    <row r="8076" ht="14.25" hidden="1" x14ac:dyDescent="0.45"/>
    <row r="8077" ht="14.25" hidden="1" x14ac:dyDescent="0.45"/>
    <row r="8078" ht="14.25" hidden="1" x14ac:dyDescent="0.45"/>
    <row r="8079" ht="14.25" hidden="1" x14ac:dyDescent="0.45"/>
    <row r="8080" ht="14.25" hidden="1" x14ac:dyDescent="0.45"/>
    <row r="8081" ht="14.25" hidden="1" x14ac:dyDescent="0.45"/>
    <row r="8082" ht="14.25" hidden="1" x14ac:dyDescent="0.45"/>
    <row r="8083" ht="14.25" hidden="1" x14ac:dyDescent="0.45"/>
    <row r="8084" ht="14.25" hidden="1" x14ac:dyDescent="0.45"/>
    <row r="8085" ht="14.25" hidden="1" x14ac:dyDescent="0.45"/>
    <row r="8086" ht="14.25" hidden="1" x14ac:dyDescent="0.45"/>
    <row r="8087" ht="14.25" hidden="1" x14ac:dyDescent="0.45"/>
    <row r="8088" ht="14.25" hidden="1" x14ac:dyDescent="0.45"/>
    <row r="8089" ht="14.25" hidden="1" x14ac:dyDescent="0.45"/>
    <row r="8090" ht="14.25" hidden="1" x14ac:dyDescent="0.45"/>
    <row r="8091" ht="14.25" hidden="1" x14ac:dyDescent="0.45"/>
    <row r="8092" ht="14.25" hidden="1" x14ac:dyDescent="0.45"/>
    <row r="8093" ht="14.25" hidden="1" x14ac:dyDescent="0.45"/>
    <row r="8094" ht="14.25" hidden="1" x14ac:dyDescent="0.45"/>
    <row r="8095" ht="14.25" hidden="1" x14ac:dyDescent="0.45"/>
    <row r="8096" ht="14.25" hidden="1" x14ac:dyDescent="0.45"/>
    <row r="8097" ht="14.25" hidden="1" x14ac:dyDescent="0.45"/>
    <row r="8098" ht="14.25" hidden="1" x14ac:dyDescent="0.45"/>
    <row r="8099" ht="14.25" hidden="1" x14ac:dyDescent="0.45"/>
    <row r="8100" ht="14.25" hidden="1" x14ac:dyDescent="0.45"/>
    <row r="8101" ht="14.25" hidden="1" x14ac:dyDescent="0.45"/>
    <row r="8102" ht="14.25" hidden="1" x14ac:dyDescent="0.45"/>
    <row r="8103" ht="14.25" hidden="1" x14ac:dyDescent="0.45"/>
    <row r="8104" ht="14.25" hidden="1" x14ac:dyDescent="0.45"/>
    <row r="8105" ht="14.25" hidden="1" x14ac:dyDescent="0.45"/>
    <row r="8106" ht="14.25" hidden="1" x14ac:dyDescent="0.45"/>
    <row r="8107" ht="14.25" hidden="1" x14ac:dyDescent="0.45"/>
    <row r="8108" ht="14.25" hidden="1" x14ac:dyDescent="0.45"/>
    <row r="8109" ht="14.25" hidden="1" x14ac:dyDescent="0.45"/>
    <row r="8110" ht="14.25" hidden="1" x14ac:dyDescent="0.45"/>
    <row r="8111" ht="14.25" hidden="1" x14ac:dyDescent="0.45"/>
    <row r="8112" ht="14.25" hidden="1" x14ac:dyDescent="0.45"/>
    <row r="8113" ht="14.25" hidden="1" x14ac:dyDescent="0.45"/>
    <row r="8114" ht="14.25" hidden="1" x14ac:dyDescent="0.45"/>
    <row r="8115" ht="14.25" hidden="1" x14ac:dyDescent="0.45"/>
    <row r="8116" ht="14.25" hidden="1" x14ac:dyDescent="0.45"/>
    <row r="8117" ht="14.25" hidden="1" x14ac:dyDescent="0.45"/>
    <row r="8118" ht="14.25" hidden="1" x14ac:dyDescent="0.45"/>
    <row r="8119" ht="14.25" hidden="1" x14ac:dyDescent="0.45"/>
    <row r="8120" ht="14.25" hidden="1" x14ac:dyDescent="0.45"/>
    <row r="8121" ht="14.25" hidden="1" x14ac:dyDescent="0.45"/>
    <row r="8122" ht="14.25" hidden="1" x14ac:dyDescent="0.45"/>
    <row r="8123" ht="14.25" hidden="1" x14ac:dyDescent="0.45"/>
    <row r="8124" ht="14.25" hidden="1" x14ac:dyDescent="0.45"/>
    <row r="8125" ht="14.25" hidden="1" x14ac:dyDescent="0.45"/>
    <row r="8126" ht="14.25" hidden="1" x14ac:dyDescent="0.45"/>
    <row r="8127" ht="14.25" hidden="1" x14ac:dyDescent="0.45"/>
    <row r="8128" ht="14.25" hidden="1" x14ac:dyDescent="0.45"/>
    <row r="8129" ht="14.25" hidden="1" x14ac:dyDescent="0.45"/>
    <row r="8130" ht="14.25" hidden="1" x14ac:dyDescent="0.45"/>
    <row r="8131" ht="14.25" hidden="1" x14ac:dyDescent="0.45"/>
    <row r="8132" ht="14.25" hidden="1" x14ac:dyDescent="0.45"/>
    <row r="8133" ht="14.25" hidden="1" x14ac:dyDescent="0.45"/>
    <row r="8134" ht="14.25" hidden="1" x14ac:dyDescent="0.45"/>
    <row r="8135" ht="14.25" hidden="1" x14ac:dyDescent="0.45"/>
    <row r="8136" ht="14.25" hidden="1" x14ac:dyDescent="0.45"/>
    <row r="8137" ht="14.25" hidden="1" x14ac:dyDescent="0.45"/>
    <row r="8138" ht="14.25" hidden="1" x14ac:dyDescent="0.45"/>
    <row r="8139" ht="14.25" hidden="1" x14ac:dyDescent="0.45"/>
    <row r="8140" ht="14.25" hidden="1" x14ac:dyDescent="0.45"/>
    <row r="8141" ht="14.25" hidden="1" x14ac:dyDescent="0.45"/>
    <row r="8142" ht="14.25" hidden="1" x14ac:dyDescent="0.45"/>
    <row r="8143" ht="14.25" hidden="1" x14ac:dyDescent="0.45"/>
    <row r="8144" ht="14.25" hidden="1" x14ac:dyDescent="0.45"/>
    <row r="8145" ht="14.25" hidden="1" x14ac:dyDescent="0.45"/>
    <row r="8146" ht="14.25" hidden="1" x14ac:dyDescent="0.45"/>
    <row r="8147" ht="14.25" hidden="1" x14ac:dyDescent="0.45"/>
    <row r="8148" ht="14.25" hidden="1" x14ac:dyDescent="0.45"/>
    <row r="8149" ht="14.25" hidden="1" x14ac:dyDescent="0.45"/>
    <row r="8150" ht="14.25" hidden="1" x14ac:dyDescent="0.45"/>
    <row r="8151" ht="14.25" hidden="1" x14ac:dyDescent="0.45"/>
    <row r="8152" ht="14.25" hidden="1" x14ac:dyDescent="0.45"/>
    <row r="8153" ht="14.25" hidden="1" x14ac:dyDescent="0.45"/>
    <row r="8154" ht="14.25" hidden="1" x14ac:dyDescent="0.45"/>
    <row r="8155" ht="14.25" hidden="1" x14ac:dyDescent="0.45"/>
    <row r="8156" ht="14.25" hidden="1" x14ac:dyDescent="0.45"/>
    <row r="8157" ht="14.25" hidden="1" x14ac:dyDescent="0.45"/>
    <row r="8158" ht="14.25" hidden="1" x14ac:dyDescent="0.45"/>
    <row r="8159" ht="14.25" hidden="1" x14ac:dyDescent="0.45"/>
    <row r="8160" ht="14.25" hidden="1" x14ac:dyDescent="0.45"/>
    <row r="8161" ht="14.25" hidden="1" x14ac:dyDescent="0.45"/>
    <row r="8162" ht="14.25" hidden="1" x14ac:dyDescent="0.45"/>
    <row r="8163" ht="14.25" hidden="1" x14ac:dyDescent="0.45"/>
    <row r="8164" ht="14.25" hidden="1" x14ac:dyDescent="0.45"/>
    <row r="8165" ht="14.25" hidden="1" x14ac:dyDescent="0.45"/>
    <row r="8166" ht="14.25" hidden="1" x14ac:dyDescent="0.45"/>
    <row r="8167" ht="14.25" hidden="1" x14ac:dyDescent="0.45"/>
    <row r="8168" ht="14.25" hidden="1" x14ac:dyDescent="0.45"/>
    <row r="8169" ht="14.25" hidden="1" x14ac:dyDescent="0.45"/>
    <row r="8170" ht="14.25" hidden="1" x14ac:dyDescent="0.45"/>
    <row r="8171" ht="14.25" hidden="1" x14ac:dyDescent="0.45"/>
    <row r="8172" ht="14.25" hidden="1" x14ac:dyDescent="0.45"/>
    <row r="8173" ht="14.25" hidden="1" x14ac:dyDescent="0.45"/>
    <row r="8174" ht="14.25" hidden="1" x14ac:dyDescent="0.45"/>
    <row r="8175" ht="14.25" hidden="1" x14ac:dyDescent="0.45"/>
    <row r="8176" ht="14.25" hidden="1" x14ac:dyDescent="0.45"/>
    <row r="8177" ht="14.25" hidden="1" x14ac:dyDescent="0.45"/>
    <row r="8178" ht="14.25" hidden="1" x14ac:dyDescent="0.45"/>
    <row r="8179" ht="14.25" hidden="1" x14ac:dyDescent="0.45"/>
    <row r="8180" ht="14.25" hidden="1" x14ac:dyDescent="0.45"/>
    <row r="8181" ht="14.25" hidden="1" x14ac:dyDescent="0.45"/>
    <row r="8182" ht="14.25" hidden="1" x14ac:dyDescent="0.45"/>
    <row r="8183" ht="14.25" hidden="1" x14ac:dyDescent="0.45"/>
    <row r="8184" ht="14.25" hidden="1" x14ac:dyDescent="0.45"/>
    <row r="8185" ht="14.25" hidden="1" x14ac:dyDescent="0.45"/>
    <row r="8186" ht="14.25" hidden="1" x14ac:dyDescent="0.45"/>
    <row r="8187" ht="14.25" hidden="1" x14ac:dyDescent="0.45"/>
    <row r="8188" ht="14.25" hidden="1" x14ac:dyDescent="0.45"/>
    <row r="8189" ht="14.25" hidden="1" x14ac:dyDescent="0.45"/>
    <row r="8190" ht="14.25" hidden="1" x14ac:dyDescent="0.45"/>
    <row r="8191" ht="14.25" hidden="1" x14ac:dyDescent="0.45"/>
    <row r="8192" ht="14.25" hidden="1" x14ac:dyDescent="0.45"/>
    <row r="8193" ht="14.25" hidden="1" x14ac:dyDescent="0.45"/>
    <row r="8194" ht="14.25" hidden="1" x14ac:dyDescent="0.45"/>
    <row r="8195" ht="14.25" hidden="1" x14ac:dyDescent="0.45"/>
    <row r="8196" ht="14.25" hidden="1" x14ac:dyDescent="0.45"/>
    <row r="8197" ht="14.25" hidden="1" x14ac:dyDescent="0.45"/>
    <row r="8198" ht="14.25" hidden="1" x14ac:dyDescent="0.45"/>
    <row r="8199" ht="14.25" hidden="1" x14ac:dyDescent="0.45"/>
    <row r="8200" ht="14.25" hidden="1" x14ac:dyDescent="0.45"/>
    <row r="8201" ht="14.25" hidden="1" x14ac:dyDescent="0.45"/>
    <row r="8202" ht="14.25" hidden="1" x14ac:dyDescent="0.45"/>
    <row r="8203" ht="14.25" hidden="1" x14ac:dyDescent="0.45"/>
    <row r="8204" ht="14.25" hidden="1" x14ac:dyDescent="0.45"/>
    <row r="8205" ht="14.25" hidden="1" x14ac:dyDescent="0.45"/>
    <row r="8206" ht="14.25" hidden="1" x14ac:dyDescent="0.45"/>
    <row r="8207" ht="14.25" hidden="1" x14ac:dyDescent="0.45"/>
    <row r="8208" ht="14.25" hidden="1" x14ac:dyDescent="0.45"/>
    <row r="8209" ht="14.25" hidden="1" x14ac:dyDescent="0.45"/>
    <row r="8210" ht="14.25" hidden="1" x14ac:dyDescent="0.45"/>
    <row r="8211" ht="14.25" hidden="1" x14ac:dyDescent="0.45"/>
    <row r="8212" ht="14.25" hidden="1" x14ac:dyDescent="0.45"/>
    <row r="8213" ht="14.25" hidden="1" x14ac:dyDescent="0.45"/>
    <row r="8214" ht="14.25" hidden="1" x14ac:dyDescent="0.45"/>
    <row r="8215" ht="14.25" hidden="1" x14ac:dyDescent="0.45"/>
    <row r="8216" ht="14.25" hidden="1" x14ac:dyDescent="0.45"/>
    <row r="8217" ht="14.25" hidden="1" x14ac:dyDescent="0.45"/>
    <row r="8218" ht="14.25" hidden="1" x14ac:dyDescent="0.45"/>
    <row r="8219" ht="14.25" hidden="1" x14ac:dyDescent="0.45"/>
    <row r="8220" ht="14.25" hidden="1" x14ac:dyDescent="0.45"/>
    <row r="8221" ht="14.25" hidden="1" x14ac:dyDescent="0.45"/>
    <row r="8222" ht="14.25" hidden="1" x14ac:dyDescent="0.45"/>
    <row r="8223" ht="14.25" hidden="1" x14ac:dyDescent="0.45"/>
    <row r="8224" ht="14.25" hidden="1" x14ac:dyDescent="0.45"/>
    <row r="8225" ht="14.25" hidden="1" x14ac:dyDescent="0.45"/>
    <row r="8226" ht="14.25" hidden="1" x14ac:dyDescent="0.45"/>
    <row r="8227" ht="14.25" hidden="1" x14ac:dyDescent="0.45"/>
    <row r="8228" ht="14.25" hidden="1" x14ac:dyDescent="0.45"/>
    <row r="8229" ht="14.25" hidden="1" x14ac:dyDescent="0.45"/>
    <row r="8230" ht="14.25" hidden="1" x14ac:dyDescent="0.45"/>
    <row r="8231" ht="14.25" hidden="1" x14ac:dyDescent="0.45"/>
    <row r="8232" ht="14.25" hidden="1" x14ac:dyDescent="0.45"/>
    <row r="8233" ht="14.25" hidden="1" x14ac:dyDescent="0.45"/>
    <row r="8234" ht="14.25" hidden="1" x14ac:dyDescent="0.45"/>
    <row r="8235" ht="14.25" hidden="1" x14ac:dyDescent="0.45"/>
    <row r="8236" ht="14.25" hidden="1" x14ac:dyDescent="0.45"/>
    <row r="8237" ht="14.25" hidden="1" x14ac:dyDescent="0.45"/>
    <row r="8238" ht="14.25" hidden="1" x14ac:dyDescent="0.45"/>
    <row r="8239" ht="14.25" hidden="1" x14ac:dyDescent="0.45"/>
    <row r="8240" ht="14.25" hidden="1" x14ac:dyDescent="0.45"/>
    <row r="8241" ht="14.25" hidden="1" x14ac:dyDescent="0.45"/>
    <row r="8242" ht="14.25" hidden="1" x14ac:dyDescent="0.45"/>
    <row r="8243" ht="14.25" hidden="1" x14ac:dyDescent="0.45"/>
    <row r="8244" ht="14.25" hidden="1" x14ac:dyDescent="0.45"/>
    <row r="8245" ht="14.25" hidden="1" x14ac:dyDescent="0.45"/>
    <row r="8246" ht="14.25" hidden="1" x14ac:dyDescent="0.45"/>
    <row r="8247" ht="14.25" hidden="1" x14ac:dyDescent="0.45"/>
    <row r="8248" ht="14.25" hidden="1" x14ac:dyDescent="0.45"/>
    <row r="8249" ht="14.25" hidden="1" x14ac:dyDescent="0.45"/>
    <row r="8250" ht="14.25" hidden="1" x14ac:dyDescent="0.45"/>
    <row r="8251" ht="14.25" hidden="1" x14ac:dyDescent="0.45"/>
    <row r="8252" ht="14.25" hidden="1" x14ac:dyDescent="0.45"/>
    <row r="8253" ht="14.25" hidden="1" x14ac:dyDescent="0.45"/>
    <row r="8254" ht="14.25" hidden="1" x14ac:dyDescent="0.45"/>
    <row r="8255" ht="14.25" hidden="1" x14ac:dyDescent="0.45"/>
    <row r="8256" ht="14.25" hidden="1" x14ac:dyDescent="0.45"/>
    <row r="8257" ht="14.25" hidden="1" x14ac:dyDescent="0.45"/>
    <row r="8258" ht="14.25" hidden="1" x14ac:dyDescent="0.45"/>
    <row r="8259" ht="14.25" hidden="1" x14ac:dyDescent="0.45"/>
    <row r="8260" ht="14.25" hidden="1" x14ac:dyDescent="0.45"/>
    <row r="8261" ht="14.25" hidden="1" x14ac:dyDescent="0.45"/>
    <row r="8262" ht="14.25" hidden="1" x14ac:dyDescent="0.45"/>
    <row r="8263" ht="14.25" hidden="1" x14ac:dyDescent="0.45"/>
    <row r="8264" ht="14.25" hidden="1" x14ac:dyDescent="0.45"/>
    <row r="8265" ht="14.25" hidden="1" x14ac:dyDescent="0.45"/>
    <row r="8266" ht="14.25" hidden="1" x14ac:dyDescent="0.45"/>
    <row r="8267" ht="14.25" hidden="1" x14ac:dyDescent="0.45"/>
    <row r="8268" ht="14.25" hidden="1" x14ac:dyDescent="0.45"/>
    <row r="8269" ht="14.25" hidden="1" x14ac:dyDescent="0.45"/>
    <row r="8270" ht="14.25" hidden="1" x14ac:dyDescent="0.45"/>
    <row r="8271" ht="14.25" hidden="1" x14ac:dyDescent="0.45"/>
    <row r="8272" ht="14.25" hidden="1" x14ac:dyDescent="0.45"/>
    <row r="8273" ht="14.25" hidden="1" x14ac:dyDescent="0.45"/>
    <row r="8274" ht="14.25" hidden="1" x14ac:dyDescent="0.45"/>
    <row r="8275" ht="14.25" hidden="1" x14ac:dyDescent="0.45"/>
    <row r="8276" ht="14.25" hidden="1" x14ac:dyDescent="0.45"/>
    <row r="8277" ht="14.25" hidden="1" x14ac:dyDescent="0.45"/>
    <row r="8278" ht="14.25" hidden="1" x14ac:dyDescent="0.45"/>
    <row r="8279" ht="14.25" hidden="1" x14ac:dyDescent="0.45"/>
    <row r="8280" ht="14.25" hidden="1" x14ac:dyDescent="0.45"/>
    <row r="8281" ht="14.25" hidden="1" x14ac:dyDescent="0.45"/>
    <row r="8282" ht="14.25" hidden="1" x14ac:dyDescent="0.45"/>
    <row r="8283" ht="14.25" hidden="1" x14ac:dyDescent="0.45"/>
    <row r="8284" ht="14.25" hidden="1" x14ac:dyDescent="0.45"/>
    <row r="8285" ht="14.25" hidden="1" x14ac:dyDescent="0.45"/>
    <row r="8286" ht="14.25" hidden="1" x14ac:dyDescent="0.45"/>
    <row r="8287" ht="14.25" hidden="1" x14ac:dyDescent="0.45"/>
    <row r="8288" ht="14.25" hidden="1" x14ac:dyDescent="0.45"/>
    <row r="8289" ht="14.25" hidden="1" x14ac:dyDescent="0.45"/>
    <row r="8290" ht="14.25" hidden="1" x14ac:dyDescent="0.45"/>
    <row r="8291" ht="14.25" hidden="1" x14ac:dyDescent="0.45"/>
    <row r="8292" ht="14.25" hidden="1" x14ac:dyDescent="0.45"/>
    <row r="8293" ht="14.25" hidden="1" x14ac:dyDescent="0.45"/>
    <row r="8294" ht="14.25" hidden="1" x14ac:dyDescent="0.45"/>
    <row r="8295" ht="14.25" hidden="1" x14ac:dyDescent="0.45"/>
    <row r="8296" ht="14.25" hidden="1" x14ac:dyDescent="0.45"/>
    <row r="8297" ht="14.25" hidden="1" x14ac:dyDescent="0.45"/>
    <row r="8298" ht="14.25" hidden="1" x14ac:dyDescent="0.45"/>
    <row r="8299" ht="14.25" hidden="1" x14ac:dyDescent="0.45"/>
    <row r="8300" ht="14.25" hidden="1" x14ac:dyDescent="0.45"/>
    <row r="8301" ht="14.25" hidden="1" x14ac:dyDescent="0.45"/>
    <row r="8302" ht="14.25" hidden="1" x14ac:dyDescent="0.45"/>
    <row r="8303" ht="14.25" hidden="1" x14ac:dyDescent="0.45"/>
    <row r="8304" ht="14.25" hidden="1" x14ac:dyDescent="0.45"/>
    <row r="8305" ht="14.25" hidden="1" x14ac:dyDescent="0.45"/>
    <row r="8306" ht="14.25" hidden="1" x14ac:dyDescent="0.45"/>
    <row r="8307" ht="14.25" hidden="1" x14ac:dyDescent="0.45"/>
    <row r="8308" ht="14.25" hidden="1" x14ac:dyDescent="0.45"/>
    <row r="8309" ht="14.25" hidden="1" x14ac:dyDescent="0.45"/>
    <row r="8310" ht="14.25" hidden="1" x14ac:dyDescent="0.45"/>
    <row r="8311" ht="14.25" hidden="1" x14ac:dyDescent="0.45"/>
    <row r="8312" ht="14.25" hidden="1" x14ac:dyDescent="0.45"/>
    <row r="8313" ht="14.25" hidden="1" x14ac:dyDescent="0.45"/>
    <row r="8314" ht="14.25" hidden="1" x14ac:dyDescent="0.45"/>
    <row r="8315" ht="14.25" hidden="1" x14ac:dyDescent="0.45"/>
    <row r="8316" ht="14.25" hidden="1" x14ac:dyDescent="0.45"/>
    <row r="8317" ht="14.25" hidden="1" x14ac:dyDescent="0.45"/>
    <row r="8318" ht="14.25" hidden="1" x14ac:dyDescent="0.45"/>
    <row r="8319" ht="14.25" hidden="1" x14ac:dyDescent="0.45"/>
    <row r="8320" ht="14.25" hidden="1" x14ac:dyDescent="0.45"/>
    <row r="8321" ht="14.25" hidden="1" x14ac:dyDescent="0.45"/>
    <row r="8322" ht="14.25" hidden="1" x14ac:dyDescent="0.45"/>
    <row r="8323" ht="14.25" hidden="1" x14ac:dyDescent="0.45"/>
    <row r="8324" ht="14.25" hidden="1" x14ac:dyDescent="0.45"/>
    <row r="8325" ht="14.25" hidden="1" x14ac:dyDescent="0.45"/>
    <row r="8326" ht="14.25" hidden="1" x14ac:dyDescent="0.45"/>
    <row r="8327" ht="14.25" hidden="1" x14ac:dyDescent="0.45"/>
    <row r="8328" ht="14.25" hidden="1" x14ac:dyDescent="0.45"/>
    <row r="8329" ht="14.25" hidden="1" x14ac:dyDescent="0.45"/>
    <row r="8330" ht="14.25" hidden="1" x14ac:dyDescent="0.45"/>
    <row r="8331" ht="14.25" hidden="1" x14ac:dyDescent="0.45"/>
    <row r="8332" ht="14.25" hidden="1" x14ac:dyDescent="0.45"/>
    <row r="8333" ht="14.25" hidden="1" x14ac:dyDescent="0.45"/>
    <row r="8334" ht="14.25" hidden="1" x14ac:dyDescent="0.45"/>
    <row r="8335" ht="14.25" hidden="1" x14ac:dyDescent="0.45"/>
    <row r="8336" ht="14.25" hidden="1" x14ac:dyDescent="0.45"/>
    <row r="8337" ht="14.25" hidden="1" x14ac:dyDescent="0.45"/>
    <row r="8338" ht="14.25" hidden="1" x14ac:dyDescent="0.45"/>
    <row r="8339" ht="14.25" hidden="1" x14ac:dyDescent="0.45"/>
    <row r="8340" ht="14.25" hidden="1" x14ac:dyDescent="0.45"/>
    <row r="8341" ht="14.25" hidden="1" x14ac:dyDescent="0.45"/>
    <row r="8342" ht="14.25" hidden="1" x14ac:dyDescent="0.45"/>
    <row r="8343" ht="14.25" hidden="1" x14ac:dyDescent="0.45"/>
    <row r="8344" ht="14.25" hidden="1" x14ac:dyDescent="0.45"/>
    <row r="8345" ht="14.25" hidden="1" x14ac:dyDescent="0.45"/>
    <row r="8346" ht="14.25" hidden="1" x14ac:dyDescent="0.45"/>
    <row r="8347" ht="14.25" hidden="1" x14ac:dyDescent="0.45"/>
    <row r="8348" ht="14.25" hidden="1" x14ac:dyDescent="0.45"/>
    <row r="8349" ht="14.25" hidden="1" x14ac:dyDescent="0.45"/>
    <row r="8350" ht="14.25" hidden="1" x14ac:dyDescent="0.45"/>
    <row r="8351" ht="14.25" hidden="1" x14ac:dyDescent="0.45"/>
    <row r="8352" ht="14.25" hidden="1" x14ac:dyDescent="0.45"/>
    <row r="8353" ht="14.25" hidden="1" x14ac:dyDescent="0.45"/>
    <row r="8354" ht="14.25" hidden="1" x14ac:dyDescent="0.45"/>
    <row r="8355" ht="14.25" hidden="1" x14ac:dyDescent="0.45"/>
    <row r="8356" ht="14.25" hidden="1" x14ac:dyDescent="0.45"/>
    <row r="8357" ht="14.25" hidden="1" x14ac:dyDescent="0.45"/>
    <row r="8358" ht="14.25" hidden="1" x14ac:dyDescent="0.45"/>
    <row r="8359" ht="14.25" hidden="1" x14ac:dyDescent="0.45"/>
    <row r="8360" ht="14.25" hidden="1" x14ac:dyDescent="0.45"/>
    <row r="8361" ht="14.25" hidden="1" x14ac:dyDescent="0.45"/>
    <row r="8362" ht="14.25" hidden="1" x14ac:dyDescent="0.45"/>
    <row r="8363" ht="14.25" hidden="1" x14ac:dyDescent="0.45"/>
    <row r="8364" ht="14.25" hidden="1" x14ac:dyDescent="0.45"/>
    <row r="8365" ht="14.25" hidden="1" x14ac:dyDescent="0.45"/>
    <row r="8366" ht="14.25" hidden="1" x14ac:dyDescent="0.45"/>
    <row r="8367" ht="14.25" hidden="1" x14ac:dyDescent="0.45"/>
    <row r="8368" ht="14.25" hidden="1" x14ac:dyDescent="0.45"/>
    <row r="8369" ht="14.25" hidden="1" x14ac:dyDescent="0.45"/>
    <row r="8370" ht="14.25" hidden="1" x14ac:dyDescent="0.45"/>
    <row r="8371" ht="14.25" hidden="1" x14ac:dyDescent="0.45"/>
    <row r="8372" ht="14.25" hidden="1" x14ac:dyDescent="0.45"/>
    <row r="8373" ht="14.25" hidden="1" x14ac:dyDescent="0.45"/>
    <row r="8374" ht="14.25" hidden="1" x14ac:dyDescent="0.45"/>
    <row r="8375" ht="14.25" hidden="1" x14ac:dyDescent="0.45"/>
    <row r="8376" ht="14.25" hidden="1" x14ac:dyDescent="0.45"/>
    <row r="8377" ht="14.25" hidden="1" x14ac:dyDescent="0.45"/>
    <row r="8378" ht="14.25" hidden="1" x14ac:dyDescent="0.45"/>
    <row r="8379" ht="14.25" hidden="1" x14ac:dyDescent="0.45"/>
    <row r="8380" ht="14.25" hidden="1" x14ac:dyDescent="0.45"/>
    <row r="8381" ht="14.25" hidden="1" x14ac:dyDescent="0.45"/>
    <row r="8382" ht="14.25" hidden="1" x14ac:dyDescent="0.45"/>
    <row r="8383" ht="14.25" hidden="1" x14ac:dyDescent="0.45"/>
    <row r="8384" ht="14.25" hidden="1" x14ac:dyDescent="0.45"/>
    <row r="8385" ht="14.25" hidden="1" x14ac:dyDescent="0.45"/>
    <row r="8386" ht="14.25" hidden="1" x14ac:dyDescent="0.45"/>
    <row r="8387" ht="14.25" hidden="1" x14ac:dyDescent="0.45"/>
    <row r="8388" ht="14.25" hidden="1" x14ac:dyDescent="0.45"/>
    <row r="8389" ht="14.25" hidden="1" x14ac:dyDescent="0.45"/>
    <row r="8390" ht="14.25" hidden="1" x14ac:dyDescent="0.45"/>
    <row r="8391" ht="14.25" hidden="1" x14ac:dyDescent="0.45"/>
    <row r="8392" ht="14.25" hidden="1" x14ac:dyDescent="0.45"/>
    <row r="8393" ht="14.25" hidden="1" x14ac:dyDescent="0.45"/>
    <row r="8394" ht="14.25" hidden="1" x14ac:dyDescent="0.45"/>
    <row r="8395" ht="14.25" hidden="1" x14ac:dyDescent="0.45"/>
    <row r="8396" ht="14.25" hidden="1" x14ac:dyDescent="0.45"/>
    <row r="8397" ht="14.25" hidden="1" x14ac:dyDescent="0.45"/>
    <row r="8398" ht="14.25" hidden="1" x14ac:dyDescent="0.45"/>
    <row r="8399" ht="14.25" hidden="1" x14ac:dyDescent="0.45"/>
    <row r="8400" ht="14.25" hidden="1" x14ac:dyDescent="0.45"/>
    <row r="8401" ht="14.25" hidden="1" x14ac:dyDescent="0.45"/>
    <row r="8402" ht="14.25" hidden="1" x14ac:dyDescent="0.45"/>
    <row r="8403" ht="14.25" hidden="1" x14ac:dyDescent="0.45"/>
    <row r="8404" ht="14.25" hidden="1" x14ac:dyDescent="0.45"/>
    <row r="8405" ht="14.25" hidden="1" x14ac:dyDescent="0.45"/>
    <row r="8406" ht="14.25" hidden="1" x14ac:dyDescent="0.45"/>
    <row r="8407" ht="14.25" hidden="1" x14ac:dyDescent="0.45"/>
    <row r="8408" ht="14.25" hidden="1" x14ac:dyDescent="0.45"/>
    <row r="8409" ht="14.25" hidden="1" x14ac:dyDescent="0.45"/>
    <row r="8410" ht="14.25" hidden="1" x14ac:dyDescent="0.45"/>
    <row r="8411" ht="14.25" hidden="1" x14ac:dyDescent="0.45"/>
    <row r="8412" ht="14.25" hidden="1" x14ac:dyDescent="0.45"/>
    <row r="8413" ht="14.25" hidden="1" x14ac:dyDescent="0.45"/>
    <row r="8414" ht="14.25" hidden="1" x14ac:dyDescent="0.45"/>
    <row r="8415" ht="14.25" hidden="1" x14ac:dyDescent="0.45"/>
    <row r="8416" ht="14.25" hidden="1" x14ac:dyDescent="0.45"/>
    <row r="8417" ht="14.25" hidden="1" x14ac:dyDescent="0.45"/>
    <row r="8418" ht="14.25" hidden="1" x14ac:dyDescent="0.45"/>
    <row r="8419" ht="14.25" hidden="1" x14ac:dyDescent="0.45"/>
    <row r="8420" ht="14.25" hidden="1" x14ac:dyDescent="0.45"/>
    <row r="8421" ht="14.25" hidden="1" x14ac:dyDescent="0.45"/>
    <row r="8422" ht="14.25" hidden="1" x14ac:dyDescent="0.45"/>
    <row r="8423" ht="14.25" hidden="1" x14ac:dyDescent="0.45"/>
    <row r="8424" ht="14.25" hidden="1" x14ac:dyDescent="0.45"/>
    <row r="8425" ht="14.25" hidden="1" x14ac:dyDescent="0.45"/>
    <row r="8426" ht="14.25" hidden="1" x14ac:dyDescent="0.45"/>
    <row r="8427" ht="14.25" hidden="1" x14ac:dyDescent="0.45"/>
    <row r="8428" ht="14.25" hidden="1" x14ac:dyDescent="0.45"/>
    <row r="8429" ht="14.25" hidden="1" x14ac:dyDescent="0.45"/>
    <row r="8430" ht="14.25" hidden="1" x14ac:dyDescent="0.45"/>
    <row r="8431" ht="14.25" hidden="1" x14ac:dyDescent="0.45"/>
    <row r="8432" ht="14.25" hidden="1" x14ac:dyDescent="0.45"/>
    <row r="8433" ht="14.25" hidden="1" x14ac:dyDescent="0.45"/>
    <row r="8434" ht="14.25" hidden="1" x14ac:dyDescent="0.45"/>
    <row r="8435" ht="14.25" hidden="1" x14ac:dyDescent="0.45"/>
    <row r="8436" ht="14.25" hidden="1" x14ac:dyDescent="0.45"/>
    <row r="8437" ht="14.25" hidden="1" x14ac:dyDescent="0.45"/>
    <row r="8438" ht="14.25" hidden="1" x14ac:dyDescent="0.45"/>
    <row r="8439" ht="14.25" hidden="1" x14ac:dyDescent="0.45"/>
    <row r="8440" ht="14.25" hidden="1" x14ac:dyDescent="0.45"/>
    <row r="8441" ht="14.25" hidden="1" x14ac:dyDescent="0.45"/>
    <row r="8442" ht="14.25" hidden="1" x14ac:dyDescent="0.45"/>
    <row r="8443" ht="14.25" hidden="1" x14ac:dyDescent="0.45"/>
    <row r="8444" ht="14.25" hidden="1" x14ac:dyDescent="0.45"/>
    <row r="8445" ht="14.25" hidden="1" x14ac:dyDescent="0.45"/>
    <row r="8446" ht="14.25" hidden="1" x14ac:dyDescent="0.45"/>
    <row r="8447" ht="14.25" hidden="1" x14ac:dyDescent="0.45"/>
    <row r="8448" ht="14.25" hidden="1" x14ac:dyDescent="0.45"/>
    <row r="8449" ht="14.25" hidden="1" x14ac:dyDescent="0.45"/>
    <row r="8450" ht="14.25" hidden="1" x14ac:dyDescent="0.45"/>
    <row r="8451" ht="14.25" hidden="1" x14ac:dyDescent="0.45"/>
    <row r="8452" ht="14.25" hidden="1" x14ac:dyDescent="0.45"/>
    <row r="8453" ht="14.25" hidden="1" x14ac:dyDescent="0.45"/>
    <row r="8454" ht="14.25" hidden="1" x14ac:dyDescent="0.45"/>
    <row r="8455" ht="14.25" hidden="1" x14ac:dyDescent="0.45"/>
    <row r="8456" ht="14.25" hidden="1" x14ac:dyDescent="0.45"/>
    <row r="8457" ht="14.25" hidden="1" x14ac:dyDescent="0.45"/>
    <row r="8458" ht="14.25" hidden="1" x14ac:dyDescent="0.45"/>
    <row r="8459" ht="14.25" hidden="1" x14ac:dyDescent="0.45"/>
    <row r="8460" ht="14.25" hidden="1" x14ac:dyDescent="0.45"/>
    <row r="8461" ht="14.25" hidden="1" x14ac:dyDescent="0.45"/>
    <row r="8462" ht="14.25" hidden="1" x14ac:dyDescent="0.45"/>
    <row r="8463" ht="14.25" hidden="1" x14ac:dyDescent="0.45"/>
    <row r="8464" ht="14.25" hidden="1" x14ac:dyDescent="0.45"/>
    <row r="8465" ht="14.25" hidden="1" x14ac:dyDescent="0.45"/>
    <row r="8466" ht="14.25" hidden="1" x14ac:dyDescent="0.45"/>
    <row r="8467" ht="14.25" hidden="1" x14ac:dyDescent="0.45"/>
    <row r="8468" ht="14.25" hidden="1" x14ac:dyDescent="0.45"/>
    <row r="8469" ht="14.25" hidden="1" x14ac:dyDescent="0.45"/>
    <row r="8470" ht="14.25" hidden="1" x14ac:dyDescent="0.45"/>
    <row r="8471" ht="14.25" hidden="1" x14ac:dyDescent="0.45"/>
    <row r="8472" ht="14.25" hidden="1" x14ac:dyDescent="0.45"/>
    <row r="8473" ht="14.25" hidden="1" x14ac:dyDescent="0.45"/>
    <row r="8474" ht="14.25" hidden="1" x14ac:dyDescent="0.45"/>
    <row r="8475" ht="14.25" hidden="1" x14ac:dyDescent="0.45"/>
    <row r="8476" ht="14.25" hidden="1" x14ac:dyDescent="0.45"/>
    <row r="8477" ht="14.25" hidden="1" x14ac:dyDescent="0.45"/>
    <row r="8478" ht="14.25" hidden="1" x14ac:dyDescent="0.45"/>
    <row r="8479" ht="14.25" hidden="1" x14ac:dyDescent="0.45"/>
    <row r="8480" ht="14.25" hidden="1" x14ac:dyDescent="0.45"/>
    <row r="8481" ht="14.25" hidden="1" x14ac:dyDescent="0.45"/>
    <row r="8482" ht="14.25" hidden="1" x14ac:dyDescent="0.45"/>
    <row r="8483" ht="14.25" hidden="1" x14ac:dyDescent="0.45"/>
    <row r="8484" ht="14.25" hidden="1" x14ac:dyDescent="0.45"/>
    <row r="8485" ht="14.25" hidden="1" x14ac:dyDescent="0.45"/>
    <row r="8486" ht="14.25" hidden="1" x14ac:dyDescent="0.45"/>
    <row r="8487" ht="14.25" hidden="1" x14ac:dyDescent="0.45"/>
    <row r="8488" ht="14.25" hidden="1" x14ac:dyDescent="0.45"/>
    <row r="8489" ht="14.25" hidden="1" x14ac:dyDescent="0.45"/>
    <row r="8490" ht="14.25" hidden="1" x14ac:dyDescent="0.45"/>
    <row r="8491" ht="14.25" hidden="1" x14ac:dyDescent="0.45"/>
    <row r="8492" ht="14.25" hidden="1" x14ac:dyDescent="0.45"/>
    <row r="8493" ht="14.25" hidden="1" x14ac:dyDescent="0.45"/>
    <row r="8494" ht="14.25" hidden="1" x14ac:dyDescent="0.45"/>
    <row r="8495" ht="14.25" hidden="1" x14ac:dyDescent="0.45"/>
    <row r="8496" ht="14.25" hidden="1" x14ac:dyDescent="0.45"/>
    <row r="8497" ht="14.25" hidden="1" x14ac:dyDescent="0.45"/>
    <row r="8498" ht="14.25" hidden="1" x14ac:dyDescent="0.45"/>
    <row r="8499" ht="14.25" hidden="1" x14ac:dyDescent="0.45"/>
    <row r="8500" ht="14.25" hidden="1" x14ac:dyDescent="0.45"/>
    <row r="8501" ht="14.25" hidden="1" x14ac:dyDescent="0.45"/>
    <row r="8502" ht="14.25" hidden="1" x14ac:dyDescent="0.45"/>
    <row r="8503" ht="14.25" hidden="1" x14ac:dyDescent="0.45"/>
    <row r="8504" ht="14.25" hidden="1" x14ac:dyDescent="0.45"/>
    <row r="8505" ht="14.25" hidden="1" x14ac:dyDescent="0.45"/>
    <row r="8506" ht="14.25" hidden="1" x14ac:dyDescent="0.45"/>
    <row r="8507" ht="14.25" hidden="1" x14ac:dyDescent="0.45"/>
    <row r="8508" ht="14.25" hidden="1" x14ac:dyDescent="0.45"/>
    <row r="8509" ht="14.25" hidden="1" x14ac:dyDescent="0.45"/>
    <row r="8510" ht="14.25" hidden="1" x14ac:dyDescent="0.45"/>
    <row r="8511" ht="14.25" hidden="1" x14ac:dyDescent="0.45"/>
    <row r="8512" ht="14.25" hidden="1" x14ac:dyDescent="0.45"/>
    <row r="8513" ht="14.25" hidden="1" x14ac:dyDescent="0.45"/>
    <row r="8514" ht="14.25" hidden="1" x14ac:dyDescent="0.45"/>
    <row r="8515" ht="14.25" hidden="1" x14ac:dyDescent="0.45"/>
    <row r="8516" ht="14.25" hidden="1" x14ac:dyDescent="0.45"/>
    <row r="8517" ht="14.25" hidden="1" x14ac:dyDescent="0.45"/>
    <row r="8518" ht="14.25" hidden="1" x14ac:dyDescent="0.45"/>
    <row r="8519" ht="14.25" hidden="1" x14ac:dyDescent="0.45"/>
    <row r="8520" ht="14.25" hidden="1" x14ac:dyDescent="0.45"/>
    <row r="8521" ht="14.25" hidden="1" x14ac:dyDescent="0.45"/>
    <row r="8522" ht="14.25" hidden="1" x14ac:dyDescent="0.45"/>
    <row r="8523" ht="14.25" hidden="1" x14ac:dyDescent="0.45"/>
    <row r="8524" ht="14.25" hidden="1" x14ac:dyDescent="0.45"/>
    <row r="8525" ht="14.25" hidden="1" x14ac:dyDescent="0.45"/>
    <row r="8526" ht="14.25" hidden="1" x14ac:dyDescent="0.45"/>
    <row r="8527" ht="14.25" hidden="1" x14ac:dyDescent="0.45"/>
    <row r="8528" ht="14.25" hidden="1" x14ac:dyDescent="0.45"/>
    <row r="8529" ht="14.25" hidden="1" x14ac:dyDescent="0.45"/>
    <row r="8530" ht="14.25" hidden="1" x14ac:dyDescent="0.45"/>
    <row r="8531" ht="14.25" hidden="1" x14ac:dyDescent="0.45"/>
    <row r="8532" ht="14.25" hidden="1" x14ac:dyDescent="0.45"/>
    <row r="8533" ht="14.25" hidden="1" x14ac:dyDescent="0.45"/>
    <row r="8534" ht="14.25" hidden="1" x14ac:dyDescent="0.45"/>
    <row r="8535" ht="14.25" hidden="1" x14ac:dyDescent="0.45"/>
    <row r="8536" ht="14.25" hidden="1" x14ac:dyDescent="0.45"/>
    <row r="8537" ht="14.25" hidden="1" x14ac:dyDescent="0.45"/>
    <row r="8538" ht="14.25" hidden="1" x14ac:dyDescent="0.45"/>
    <row r="8539" ht="14.25" hidden="1" x14ac:dyDescent="0.45"/>
    <row r="8540" ht="14.25" hidden="1" x14ac:dyDescent="0.45"/>
    <row r="8541" ht="14.25" hidden="1" x14ac:dyDescent="0.45"/>
    <row r="8542" ht="14.25" hidden="1" x14ac:dyDescent="0.45"/>
    <row r="8543" ht="14.25" hidden="1" x14ac:dyDescent="0.45"/>
    <row r="8544" ht="14.25" hidden="1" x14ac:dyDescent="0.45"/>
    <row r="8545" ht="14.25" hidden="1" x14ac:dyDescent="0.45"/>
    <row r="8546" ht="14.25" hidden="1" x14ac:dyDescent="0.45"/>
    <row r="8547" ht="14.25" hidden="1" x14ac:dyDescent="0.45"/>
    <row r="8548" ht="14.25" hidden="1" x14ac:dyDescent="0.45"/>
    <row r="8549" ht="14.25" hidden="1" x14ac:dyDescent="0.45"/>
    <row r="8550" ht="14.25" hidden="1" x14ac:dyDescent="0.45"/>
    <row r="8551" ht="14.25" hidden="1" x14ac:dyDescent="0.45"/>
    <row r="8552" ht="14.25" hidden="1" x14ac:dyDescent="0.45"/>
    <row r="8553" ht="14.25" hidden="1" x14ac:dyDescent="0.45"/>
    <row r="8554" ht="14.25" hidden="1" x14ac:dyDescent="0.45"/>
    <row r="8555" ht="14.25" hidden="1" x14ac:dyDescent="0.45"/>
    <row r="8556" ht="14.25" hidden="1" x14ac:dyDescent="0.45"/>
    <row r="8557" ht="14.25" hidden="1" x14ac:dyDescent="0.45"/>
    <row r="8558" ht="14.25" hidden="1" x14ac:dyDescent="0.45"/>
    <row r="8559" ht="14.25" hidden="1" x14ac:dyDescent="0.45"/>
    <row r="8560" ht="14.25" hidden="1" x14ac:dyDescent="0.45"/>
    <row r="8561" ht="14.25" hidden="1" x14ac:dyDescent="0.45"/>
    <row r="8562" ht="14.25" hidden="1" x14ac:dyDescent="0.45"/>
    <row r="8563" ht="14.25" hidden="1" x14ac:dyDescent="0.45"/>
    <row r="8564" ht="14.25" hidden="1" x14ac:dyDescent="0.45"/>
    <row r="8565" ht="14.25" hidden="1" x14ac:dyDescent="0.45"/>
    <row r="8566" ht="14.25" hidden="1" x14ac:dyDescent="0.45"/>
    <row r="8567" ht="14.25" hidden="1" x14ac:dyDescent="0.45"/>
    <row r="8568" ht="14.25" hidden="1" x14ac:dyDescent="0.45"/>
    <row r="8569" ht="14.25" hidden="1" x14ac:dyDescent="0.45"/>
    <row r="8570" ht="14.25" hidden="1" x14ac:dyDescent="0.45"/>
    <row r="8571" ht="14.25" hidden="1" x14ac:dyDescent="0.45"/>
    <row r="8572" ht="14.25" hidden="1" x14ac:dyDescent="0.45"/>
    <row r="8573" ht="14.25" hidden="1" x14ac:dyDescent="0.45"/>
    <row r="8574" ht="14.25" hidden="1" x14ac:dyDescent="0.45"/>
    <row r="8575" ht="14.25" hidden="1" x14ac:dyDescent="0.45"/>
    <row r="8576" ht="14.25" hidden="1" x14ac:dyDescent="0.45"/>
    <row r="8577" ht="14.25" hidden="1" x14ac:dyDescent="0.45"/>
    <row r="8578" ht="14.25" hidden="1" x14ac:dyDescent="0.45"/>
    <row r="8579" ht="14.25" hidden="1" x14ac:dyDescent="0.45"/>
    <row r="8580" ht="14.25" hidden="1" x14ac:dyDescent="0.45"/>
    <row r="8581" ht="14.25" hidden="1" x14ac:dyDescent="0.45"/>
    <row r="8582" ht="14.25" hidden="1" x14ac:dyDescent="0.45"/>
    <row r="8583" ht="14.25" hidden="1" x14ac:dyDescent="0.45"/>
    <row r="8584" ht="14.25" hidden="1" x14ac:dyDescent="0.45"/>
    <row r="8585" ht="14.25" hidden="1" x14ac:dyDescent="0.45"/>
    <row r="8586" ht="14.25" hidden="1" x14ac:dyDescent="0.45"/>
    <row r="8587" ht="14.25" hidden="1" x14ac:dyDescent="0.45"/>
    <row r="8588" ht="14.25" hidden="1" x14ac:dyDescent="0.45"/>
    <row r="8589" ht="14.25" hidden="1" x14ac:dyDescent="0.45"/>
    <row r="8590" ht="14.25" hidden="1" x14ac:dyDescent="0.45"/>
    <row r="8591" ht="14.25" hidden="1" x14ac:dyDescent="0.45"/>
    <row r="8592" ht="14.25" hidden="1" x14ac:dyDescent="0.45"/>
    <row r="8593" ht="14.25" hidden="1" x14ac:dyDescent="0.45"/>
    <row r="8594" ht="14.25" hidden="1" x14ac:dyDescent="0.45"/>
    <row r="8595" ht="14.25" hidden="1" x14ac:dyDescent="0.45"/>
    <row r="8596" ht="14.25" hidden="1" x14ac:dyDescent="0.45"/>
    <row r="8597" ht="14.25" hidden="1" x14ac:dyDescent="0.45"/>
    <row r="8598" ht="14.25" hidden="1" x14ac:dyDescent="0.45"/>
    <row r="8599" ht="14.25" hidden="1" x14ac:dyDescent="0.45"/>
    <row r="8600" ht="14.25" hidden="1" x14ac:dyDescent="0.45"/>
    <row r="8601" ht="14.25" hidden="1" x14ac:dyDescent="0.45"/>
    <row r="8602" ht="14.25" hidden="1" x14ac:dyDescent="0.45"/>
    <row r="8603" ht="14.25" hidden="1" x14ac:dyDescent="0.45"/>
    <row r="8604" ht="14.25" hidden="1" x14ac:dyDescent="0.45"/>
    <row r="8605" ht="14.25" hidden="1" x14ac:dyDescent="0.45"/>
    <row r="8606" ht="14.25" hidden="1" x14ac:dyDescent="0.45"/>
    <row r="8607" ht="14.25" hidden="1" x14ac:dyDescent="0.45"/>
    <row r="8608" ht="14.25" hidden="1" x14ac:dyDescent="0.45"/>
    <row r="8609" ht="14.25" hidden="1" x14ac:dyDescent="0.45"/>
    <row r="8610" ht="14.25" hidden="1" x14ac:dyDescent="0.45"/>
    <row r="8611" ht="14.25" hidden="1" x14ac:dyDescent="0.45"/>
    <row r="8612" ht="14.25" hidden="1" x14ac:dyDescent="0.45"/>
    <row r="8613" ht="14.25" hidden="1" x14ac:dyDescent="0.45"/>
    <row r="8614" ht="14.25" hidden="1" x14ac:dyDescent="0.45"/>
    <row r="8615" ht="14.25" hidden="1" x14ac:dyDescent="0.45"/>
    <row r="8616" ht="14.25" hidden="1" x14ac:dyDescent="0.45"/>
    <row r="8617" ht="14.25" hidden="1" x14ac:dyDescent="0.45"/>
    <row r="8618" ht="14.25" hidden="1" x14ac:dyDescent="0.45"/>
    <row r="8619" ht="14.25" hidden="1" x14ac:dyDescent="0.45"/>
    <row r="8620" ht="14.25" hidden="1" x14ac:dyDescent="0.45"/>
    <row r="8621" ht="14.25" hidden="1" x14ac:dyDescent="0.45"/>
    <row r="8622" ht="14.25" hidden="1" x14ac:dyDescent="0.45"/>
    <row r="8623" ht="14.25" hidden="1" x14ac:dyDescent="0.45"/>
    <row r="8624" ht="14.25" hidden="1" x14ac:dyDescent="0.45"/>
    <row r="8625" ht="14.25" hidden="1" x14ac:dyDescent="0.45"/>
    <row r="8626" ht="14.25" hidden="1" x14ac:dyDescent="0.45"/>
    <row r="8627" ht="14.25" hidden="1" x14ac:dyDescent="0.45"/>
    <row r="8628" ht="14.25" hidden="1" x14ac:dyDescent="0.45"/>
    <row r="8629" ht="14.25" hidden="1" x14ac:dyDescent="0.45"/>
    <row r="8630" ht="14.25" hidden="1" x14ac:dyDescent="0.45"/>
    <row r="8631" ht="14.25" hidden="1" x14ac:dyDescent="0.45"/>
    <row r="8632" ht="14.25" hidden="1" x14ac:dyDescent="0.45"/>
    <row r="8633" ht="14.25" hidden="1" x14ac:dyDescent="0.45"/>
    <row r="8634" ht="14.25" hidden="1" x14ac:dyDescent="0.45"/>
    <row r="8635" ht="14.25" hidden="1" x14ac:dyDescent="0.45"/>
    <row r="8636" ht="14.25" hidden="1" x14ac:dyDescent="0.45"/>
    <row r="8637" ht="14.25" hidden="1" x14ac:dyDescent="0.45"/>
    <row r="8638" ht="14.25" hidden="1" x14ac:dyDescent="0.45"/>
    <row r="8639" ht="14.25" hidden="1" x14ac:dyDescent="0.45"/>
    <row r="8640" ht="14.25" hidden="1" x14ac:dyDescent="0.45"/>
    <row r="8641" ht="14.25" hidden="1" x14ac:dyDescent="0.45"/>
    <row r="8642" ht="14.25" hidden="1" x14ac:dyDescent="0.45"/>
    <row r="8643" ht="14.25" hidden="1" x14ac:dyDescent="0.45"/>
    <row r="8644" ht="14.25" hidden="1" x14ac:dyDescent="0.45"/>
    <row r="8645" ht="14.25" hidden="1" x14ac:dyDescent="0.45"/>
    <row r="8646" ht="14.25" hidden="1" x14ac:dyDescent="0.45"/>
    <row r="8647" ht="14.25" hidden="1" x14ac:dyDescent="0.45"/>
    <row r="8648" ht="14.25" hidden="1" x14ac:dyDescent="0.45"/>
    <row r="8649" ht="14.25" hidden="1" x14ac:dyDescent="0.45"/>
    <row r="8650" ht="14.25" hidden="1" x14ac:dyDescent="0.45"/>
    <row r="8651" ht="14.25" hidden="1" x14ac:dyDescent="0.45"/>
    <row r="8652" ht="14.25" hidden="1" x14ac:dyDescent="0.45"/>
    <row r="8653" ht="14.25" hidden="1" x14ac:dyDescent="0.45"/>
    <row r="8654" ht="14.25" hidden="1" x14ac:dyDescent="0.45"/>
    <row r="8655" ht="14.25" hidden="1" x14ac:dyDescent="0.45"/>
    <row r="8656" ht="14.25" hidden="1" x14ac:dyDescent="0.45"/>
    <row r="8657" ht="14.25" hidden="1" x14ac:dyDescent="0.45"/>
    <row r="8658" ht="14.25" hidden="1" x14ac:dyDescent="0.45"/>
    <row r="8659" ht="14.25" hidden="1" x14ac:dyDescent="0.45"/>
    <row r="8660" ht="14.25" hidden="1" x14ac:dyDescent="0.45"/>
    <row r="8661" ht="14.25" hidden="1" x14ac:dyDescent="0.45"/>
    <row r="8662" ht="14.25" hidden="1" x14ac:dyDescent="0.45"/>
    <row r="8663" ht="14.25" hidden="1" x14ac:dyDescent="0.45"/>
    <row r="8664" ht="14.25" hidden="1" x14ac:dyDescent="0.45"/>
    <row r="8665" ht="14.25" hidden="1" x14ac:dyDescent="0.45"/>
    <row r="8666" ht="14.25" hidden="1" x14ac:dyDescent="0.45"/>
    <row r="8667" ht="14.25" hidden="1" x14ac:dyDescent="0.45"/>
    <row r="8668" ht="14.25" hidden="1" x14ac:dyDescent="0.45"/>
    <row r="8669" ht="14.25" hidden="1" x14ac:dyDescent="0.45"/>
    <row r="8670" ht="14.25" hidden="1" x14ac:dyDescent="0.45"/>
    <row r="8671" ht="14.25" hidden="1" x14ac:dyDescent="0.45"/>
    <row r="8672" ht="14.25" hidden="1" x14ac:dyDescent="0.45"/>
    <row r="8673" ht="14.25" hidden="1" x14ac:dyDescent="0.45"/>
    <row r="8674" ht="14.25" hidden="1" x14ac:dyDescent="0.45"/>
    <row r="8675" ht="14.25" hidden="1" x14ac:dyDescent="0.45"/>
    <row r="8676" ht="14.25" hidden="1" x14ac:dyDescent="0.45"/>
    <row r="8677" ht="14.25" hidden="1" x14ac:dyDescent="0.45"/>
    <row r="8678" ht="14.25" hidden="1" x14ac:dyDescent="0.45"/>
    <row r="8679" ht="14.25" hidden="1" x14ac:dyDescent="0.45"/>
    <row r="8680" ht="14.25" hidden="1" x14ac:dyDescent="0.45"/>
    <row r="8681" ht="14.25" hidden="1" x14ac:dyDescent="0.45"/>
    <row r="8682" ht="14.25" hidden="1" x14ac:dyDescent="0.45"/>
    <row r="8683" ht="14.25" hidden="1" x14ac:dyDescent="0.45"/>
    <row r="8684" ht="14.25" hidden="1" x14ac:dyDescent="0.45"/>
    <row r="8685" ht="14.25" hidden="1" x14ac:dyDescent="0.45"/>
    <row r="8686" ht="14.25" hidden="1" x14ac:dyDescent="0.45"/>
    <row r="8687" ht="14.25" hidden="1" x14ac:dyDescent="0.45"/>
    <row r="8688" ht="14.25" hidden="1" x14ac:dyDescent="0.45"/>
    <row r="8689" ht="14.25" hidden="1" x14ac:dyDescent="0.45"/>
    <row r="8690" ht="14.25" hidden="1" x14ac:dyDescent="0.45"/>
    <row r="8691" ht="14.25" hidden="1" x14ac:dyDescent="0.45"/>
    <row r="8692" ht="14.25" hidden="1" x14ac:dyDescent="0.45"/>
    <row r="8693" ht="14.25" hidden="1" x14ac:dyDescent="0.45"/>
    <row r="8694" ht="14.25" hidden="1" x14ac:dyDescent="0.45"/>
    <row r="8695" ht="14.25" hidden="1" x14ac:dyDescent="0.45"/>
    <row r="8696" ht="14.25" hidden="1" x14ac:dyDescent="0.45"/>
    <row r="8697" ht="14.25" hidden="1" x14ac:dyDescent="0.45"/>
    <row r="8698" ht="14.25" hidden="1" x14ac:dyDescent="0.45"/>
    <row r="8699" ht="14.25" hidden="1" x14ac:dyDescent="0.45"/>
    <row r="8700" ht="14.25" hidden="1" x14ac:dyDescent="0.45"/>
    <row r="8701" ht="14.25" hidden="1" x14ac:dyDescent="0.45"/>
    <row r="8702" ht="14.25" hidden="1" x14ac:dyDescent="0.45"/>
    <row r="8703" ht="14.25" hidden="1" x14ac:dyDescent="0.45"/>
    <row r="8704" ht="14.25" hidden="1" x14ac:dyDescent="0.45"/>
    <row r="8705" ht="14.25" hidden="1" x14ac:dyDescent="0.45"/>
    <row r="8706" ht="14.25" hidden="1" x14ac:dyDescent="0.45"/>
    <row r="8707" ht="14.25" hidden="1" x14ac:dyDescent="0.45"/>
    <row r="8708" ht="14.25" hidden="1" x14ac:dyDescent="0.45"/>
    <row r="8709" ht="14.25" hidden="1" x14ac:dyDescent="0.45"/>
    <row r="8710" ht="14.25" hidden="1" x14ac:dyDescent="0.45"/>
    <row r="8711" ht="14.25" hidden="1" x14ac:dyDescent="0.45"/>
    <row r="8712" ht="14.25" hidden="1" x14ac:dyDescent="0.45"/>
    <row r="8713" ht="14.25" hidden="1" x14ac:dyDescent="0.45"/>
    <row r="8714" ht="14.25" hidden="1" x14ac:dyDescent="0.45"/>
    <row r="8715" ht="14.25" hidden="1" x14ac:dyDescent="0.45"/>
    <row r="8716" ht="14.25" hidden="1" x14ac:dyDescent="0.45"/>
    <row r="8717" ht="14.25" hidden="1" x14ac:dyDescent="0.45"/>
    <row r="8718" ht="14.25" hidden="1" x14ac:dyDescent="0.45"/>
    <row r="8719" ht="14.25" hidden="1" x14ac:dyDescent="0.45"/>
    <row r="8720" ht="14.25" hidden="1" x14ac:dyDescent="0.45"/>
    <row r="8721" ht="14.25" hidden="1" x14ac:dyDescent="0.45"/>
    <row r="8722" ht="14.25" hidden="1" x14ac:dyDescent="0.45"/>
    <row r="8723" ht="14.25" hidden="1" x14ac:dyDescent="0.45"/>
    <row r="8724" ht="14.25" hidden="1" x14ac:dyDescent="0.45"/>
    <row r="8725" ht="14.25" hidden="1" x14ac:dyDescent="0.45"/>
    <row r="8726" ht="14.25" hidden="1" x14ac:dyDescent="0.45"/>
    <row r="8727" ht="14.25" hidden="1" x14ac:dyDescent="0.45"/>
    <row r="8728" ht="14.25" hidden="1" x14ac:dyDescent="0.45"/>
    <row r="8729" ht="14.25" hidden="1" x14ac:dyDescent="0.45"/>
    <row r="8730" ht="14.25" hidden="1" x14ac:dyDescent="0.45"/>
    <row r="8731" ht="14.25" hidden="1" x14ac:dyDescent="0.45"/>
    <row r="8732" ht="14.25" hidden="1" x14ac:dyDescent="0.45"/>
    <row r="8733" ht="14.25" hidden="1" x14ac:dyDescent="0.45"/>
    <row r="8734" ht="14.25" hidden="1" x14ac:dyDescent="0.45"/>
    <row r="8735" ht="14.25" hidden="1" x14ac:dyDescent="0.45"/>
    <row r="8736" ht="14.25" hidden="1" x14ac:dyDescent="0.45"/>
    <row r="8737" ht="14.25" hidden="1" x14ac:dyDescent="0.45"/>
    <row r="8738" ht="14.25" hidden="1" x14ac:dyDescent="0.45"/>
    <row r="8739" ht="14.25" hidden="1" x14ac:dyDescent="0.45"/>
    <row r="8740" ht="14.25" hidden="1" x14ac:dyDescent="0.45"/>
    <row r="8741" ht="14.25" hidden="1" x14ac:dyDescent="0.45"/>
    <row r="8742" ht="14.25" hidden="1" x14ac:dyDescent="0.45"/>
    <row r="8743" ht="14.25" hidden="1" x14ac:dyDescent="0.45"/>
    <row r="8744" ht="14.25" hidden="1" x14ac:dyDescent="0.45"/>
    <row r="8745" ht="14.25" hidden="1" x14ac:dyDescent="0.45"/>
    <row r="8746" ht="14.25" hidden="1" x14ac:dyDescent="0.45"/>
    <row r="8747" ht="14.25" hidden="1" x14ac:dyDescent="0.45"/>
    <row r="8748" ht="14.25" hidden="1" x14ac:dyDescent="0.45"/>
    <row r="8749" ht="14.25" hidden="1" x14ac:dyDescent="0.45"/>
    <row r="8750" ht="14.25" hidden="1" x14ac:dyDescent="0.45"/>
    <row r="8751" ht="14.25" hidden="1" x14ac:dyDescent="0.45"/>
    <row r="8752" ht="14.25" hidden="1" x14ac:dyDescent="0.45"/>
    <row r="8753" ht="14.25" hidden="1" x14ac:dyDescent="0.45"/>
    <row r="8754" ht="14.25" hidden="1" x14ac:dyDescent="0.45"/>
    <row r="8755" ht="14.25" hidden="1" x14ac:dyDescent="0.45"/>
    <row r="8756" ht="14.25" hidden="1" x14ac:dyDescent="0.45"/>
    <row r="8757" ht="14.25" hidden="1" x14ac:dyDescent="0.45"/>
    <row r="8758" ht="14.25" hidden="1" x14ac:dyDescent="0.45"/>
    <row r="8759" ht="14.25" hidden="1" x14ac:dyDescent="0.45"/>
    <row r="8760" ht="14.25" hidden="1" x14ac:dyDescent="0.45"/>
    <row r="8761" ht="14.25" hidden="1" x14ac:dyDescent="0.45"/>
    <row r="8762" ht="14.25" hidden="1" x14ac:dyDescent="0.45"/>
    <row r="8763" ht="14.25" hidden="1" x14ac:dyDescent="0.45"/>
    <row r="8764" ht="14.25" hidden="1" x14ac:dyDescent="0.45"/>
    <row r="8765" ht="14.25" hidden="1" x14ac:dyDescent="0.45"/>
    <row r="8766" ht="14.25" hidden="1" x14ac:dyDescent="0.45"/>
    <row r="8767" ht="14.25" hidden="1" x14ac:dyDescent="0.45"/>
    <row r="8768" ht="14.25" hidden="1" x14ac:dyDescent="0.45"/>
    <row r="8769" ht="14.25" hidden="1" x14ac:dyDescent="0.45"/>
    <row r="8770" ht="14.25" hidden="1" x14ac:dyDescent="0.45"/>
    <row r="8771" ht="14.25" hidden="1" x14ac:dyDescent="0.45"/>
    <row r="8772" ht="14.25" hidden="1" x14ac:dyDescent="0.45"/>
    <row r="8773" ht="14.25" hidden="1" x14ac:dyDescent="0.45"/>
    <row r="8774" ht="14.25" hidden="1" x14ac:dyDescent="0.45"/>
    <row r="8775" ht="14.25" hidden="1" x14ac:dyDescent="0.45"/>
    <row r="8776" ht="14.25" hidden="1" x14ac:dyDescent="0.45"/>
    <row r="8777" ht="14.25" hidden="1" x14ac:dyDescent="0.45"/>
    <row r="8778" ht="14.25" hidden="1" x14ac:dyDescent="0.45"/>
    <row r="8779" ht="14.25" hidden="1" x14ac:dyDescent="0.45"/>
    <row r="8780" ht="14.25" hidden="1" x14ac:dyDescent="0.45"/>
    <row r="8781" ht="14.25" hidden="1" x14ac:dyDescent="0.45"/>
    <row r="8782" ht="14.25" hidden="1" x14ac:dyDescent="0.45"/>
    <row r="8783" ht="14.25" hidden="1" x14ac:dyDescent="0.45"/>
    <row r="8784" ht="14.25" hidden="1" x14ac:dyDescent="0.45"/>
    <row r="8785" ht="14.25" hidden="1" x14ac:dyDescent="0.45"/>
    <row r="8786" ht="14.25" hidden="1" x14ac:dyDescent="0.45"/>
    <row r="8787" ht="14.25" hidden="1" x14ac:dyDescent="0.45"/>
    <row r="8788" ht="14.25" hidden="1" x14ac:dyDescent="0.45"/>
    <row r="8789" ht="14.25" hidden="1" x14ac:dyDescent="0.45"/>
    <row r="8790" ht="14.25" hidden="1" x14ac:dyDescent="0.45"/>
    <row r="8791" ht="14.25" hidden="1" x14ac:dyDescent="0.45"/>
    <row r="8792" ht="14.25" hidden="1" x14ac:dyDescent="0.45"/>
    <row r="8793" ht="14.25" hidden="1" x14ac:dyDescent="0.45"/>
    <row r="8794" ht="14.25" hidden="1" x14ac:dyDescent="0.45"/>
    <row r="8795" ht="14.25" hidden="1" x14ac:dyDescent="0.45"/>
    <row r="8796" ht="14.25" hidden="1" x14ac:dyDescent="0.45"/>
    <row r="8797" ht="14.25" hidden="1" x14ac:dyDescent="0.45"/>
    <row r="8798" ht="14.25" hidden="1" x14ac:dyDescent="0.45"/>
    <row r="8799" ht="14.25" hidden="1" x14ac:dyDescent="0.45"/>
    <row r="8800" ht="14.25" hidden="1" x14ac:dyDescent="0.45"/>
    <row r="8801" ht="14.25" hidden="1" x14ac:dyDescent="0.45"/>
    <row r="8802" ht="14.25" hidden="1" x14ac:dyDescent="0.45"/>
    <row r="8803" ht="14.25" hidden="1" x14ac:dyDescent="0.45"/>
    <row r="8804" ht="14.25" hidden="1" x14ac:dyDescent="0.45"/>
    <row r="8805" ht="14.25" hidden="1" x14ac:dyDescent="0.45"/>
    <row r="8806" ht="14.25" hidden="1" x14ac:dyDescent="0.45"/>
    <row r="8807" ht="14.25" hidden="1" x14ac:dyDescent="0.45"/>
    <row r="8808" ht="14.25" hidden="1" x14ac:dyDescent="0.45"/>
    <row r="8809" ht="14.25" hidden="1" x14ac:dyDescent="0.45"/>
    <row r="8810" ht="14.25" hidden="1" x14ac:dyDescent="0.45"/>
    <row r="8811" ht="14.25" hidden="1" x14ac:dyDescent="0.45"/>
    <row r="8812" ht="14.25" hidden="1" x14ac:dyDescent="0.45"/>
    <row r="8813" ht="14.25" hidden="1" x14ac:dyDescent="0.45"/>
    <row r="8814" ht="14.25" hidden="1" x14ac:dyDescent="0.45"/>
    <row r="8815" ht="14.25" hidden="1" x14ac:dyDescent="0.45"/>
    <row r="8816" ht="14.25" hidden="1" x14ac:dyDescent="0.45"/>
    <row r="8817" ht="14.25" hidden="1" x14ac:dyDescent="0.45"/>
    <row r="8818" ht="14.25" hidden="1" x14ac:dyDescent="0.45"/>
    <row r="8819" ht="14.25" hidden="1" x14ac:dyDescent="0.45"/>
    <row r="8820" ht="14.25" hidden="1" x14ac:dyDescent="0.45"/>
    <row r="8821" ht="14.25" hidden="1" x14ac:dyDescent="0.45"/>
    <row r="8822" ht="14.25" hidden="1" x14ac:dyDescent="0.45"/>
    <row r="8823" ht="14.25" hidden="1" x14ac:dyDescent="0.45"/>
    <row r="8824" ht="14.25" hidden="1" x14ac:dyDescent="0.45"/>
    <row r="8825" ht="14.25" hidden="1" x14ac:dyDescent="0.45"/>
    <row r="8826" ht="14.25" hidden="1" x14ac:dyDescent="0.45"/>
    <row r="8827" ht="14.25" hidden="1" x14ac:dyDescent="0.45"/>
    <row r="8828" ht="14.25" hidden="1" x14ac:dyDescent="0.45"/>
    <row r="8829" ht="14.25" hidden="1" x14ac:dyDescent="0.45"/>
    <row r="8830" ht="14.25" hidden="1" x14ac:dyDescent="0.45"/>
    <row r="8831" ht="14.25" hidden="1" x14ac:dyDescent="0.45"/>
    <row r="8832" ht="14.25" hidden="1" x14ac:dyDescent="0.45"/>
    <row r="8833" ht="14.25" hidden="1" x14ac:dyDescent="0.45"/>
    <row r="8834" ht="14.25" hidden="1" x14ac:dyDescent="0.45"/>
    <row r="8835" ht="14.25" hidden="1" x14ac:dyDescent="0.45"/>
    <row r="8836" ht="14.25" hidden="1" x14ac:dyDescent="0.45"/>
    <row r="8837" ht="14.25" hidden="1" x14ac:dyDescent="0.45"/>
    <row r="8838" ht="14.25" hidden="1" x14ac:dyDescent="0.45"/>
    <row r="8839" ht="14.25" hidden="1" x14ac:dyDescent="0.45"/>
    <row r="8840" ht="14.25" hidden="1" x14ac:dyDescent="0.45"/>
    <row r="8841" ht="14.25" hidden="1" x14ac:dyDescent="0.45"/>
    <row r="8842" ht="14.25" hidden="1" x14ac:dyDescent="0.45"/>
    <row r="8843" ht="14.25" hidden="1" x14ac:dyDescent="0.45"/>
    <row r="8844" ht="14.25" hidden="1" x14ac:dyDescent="0.45"/>
    <row r="8845" ht="14.25" hidden="1" x14ac:dyDescent="0.45"/>
    <row r="8846" ht="14.25" hidden="1" x14ac:dyDescent="0.45"/>
    <row r="8847" ht="14.25" hidden="1" x14ac:dyDescent="0.45"/>
    <row r="8848" ht="14.25" hidden="1" x14ac:dyDescent="0.45"/>
    <row r="8849" ht="14.25" hidden="1" x14ac:dyDescent="0.45"/>
    <row r="8850" ht="14.25" hidden="1" x14ac:dyDescent="0.45"/>
    <row r="8851" ht="14.25" hidden="1" x14ac:dyDescent="0.45"/>
    <row r="8852" ht="14.25" hidden="1" x14ac:dyDescent="0.45"/>
    <row r="8853" ht="14.25" hidden="1" x14ac:dyDescent="0.45"/>
    <row r="8854" ht="14.25" hidden="1" x14ac:dyDescent="0.45"/>
    <row r="8855" ht="14.25" hidden="1" x14ac:dyDescent="0.45"/>
    <row r="8856" ht="14.25" hidden="1" x14ac:dyDescent="0.45"/>
    <row r="8857" ht="14.25" hidden="1" x14ac:dyDescent="0.45"/>
    <row r="8858" ht="14.25" hidden="1" x14ac:dyDescent="0.45"/>
    <row r="8859" ht="14.25" hidden="1" x14ac:dyDescent="0.45"/>
    <row r="8860" ht="14.25" hidden="1" x14ac:dyDescent="0.45"/>
    <row r="8861" ht="14.25" hidden="1" x14ac:dyDescent="0.45"/>
    <row r="8862" ht="14.25" hidden="1" x14ac:dyDescent="0.45"/>
    <row r="8863" ht="14.25" hidden="1" x14ac:dyDescent="0.45"/>
    <row r="8864" ht="14.25" hidden="1" x14ac:dyDescent="0.45"/>
    <row r="8865" ht="14.25" hidden="1" x14ac:dyDescent="0.45"/>
    <row r="8866" ht="14.25" hidden="1" x14ac:dyDescent="0.45"/>
    <row r="8867" ht="14.25" hidden="1" x14ac:dyDescent="0.45"/>
    <row r="8868" ht="14.25" hidden="1" x14ac:dyDescent="0.45"/>
    <row r="8869" ht="14.25" hidden="1" x14ac:dyDescent="0.45"/>
    <row r="8870" ht="14.25" hidden="1" x14ac:dyDescent="0.45"/>
    <row r="8871" ht="14.25" hidden="1" x14ac:dyDescent="0.45"/>
    <row r="8872" ht="14.25" hidden="1" x14ac:dyDescent="0.45"/>
    <row r="8873" ht="14.25" hidden="1" x14ac:dyDescent="0.45"/>
    <row r="8874" ht="14.25" hidden="1" x14ac:dyDescent="0.45"/>
    <row r="8875" ht="14.25" hidden="1" x14ac:dyDescent="0.45"/>
    <row r="8876" ht="14.25" hidden="1" x14ac:dyDescent="0.45"/>
    <row r="8877" ht="14.25" hidden="1" x14ac:dyDescent="0.45"/>
    <row r="8878" ht="14.25" hidden="1" x14ac:dyDescent="0.45"/>
    <row r="8879" ht="14.25" hidden="1" x14ac:dyDescent="0.45"/>
    <row r="8880" ht="14.25" hidden="1" x14ac:dyDescent="0.45"/>
    <row r="8881" ht="14.25" hidden="1" x14ac:dyDescent="0.45"/>
    <row r="8882" ht="14.25" hidden="1" x14ac:dyDescent="0.45"/>
    <row r="8883" ht="14.25" hidden="1" x14ac:dyDescent="0.45"/>
    <row r="8884" ht="14.25" hidden="1" x14ac:dyDescent="0.45"/>
    <row r="8885" ht="14.25" hidden="1" x14ac:dyDescent="0.45"/>
    <row r="8886" ht="14.25" hidden="1" x14ac:dyDescent="0.45"/>
    <row r="8887" ht="14.25" hidden="1" x14ac:dyDescent="0.45"/>
    <row r="8888" ht="14.25" hidden="1" x14ac:dyDescent="0.45"/>
    <row r="8889" ht="14.25" hidden="1" x14ac:dyDescent="0.45"/>
    <row r="8890" ht="14.25" hidden="1" x14ac:dyDescent="0.45"/>
    <row r="8891" ht="14.25" hidden="1" x14ac:dyDescent="0.45"/>
    <row r="8892" ht="14.25" hidden="1" x14ac:dyDescent="0.45"/>
    <row r="8893" ht="14.25" hidden="1" x14ac:dyDescent="0.45"/>
    <row r="8894" ht="14.25" hidden="1" x14ac:dyDescent="0.45"/>
    <row r="8895" ht="14.25" hidden="1" x14ac:dyDescent="0.45"/>
    <row r="8896" ht="14.25" hidden="1" x14ac:dyDescent="0.45"/>
    <row r="8897" ht="14.25" hidden="1" x14ac:dyDescent="0.45"/>
    <row r="8898" ht="14.25" hidden="1" x14ac:dyDescent="0.45"/>
    <row r="8899" ht="14.25" hidden="1" x14ac:dyDescent="0.45"/>
    <row r="8900" ht="14.25" hidden="1" x14ac:dyDescent="0.45"/>
    <row r="8901" ht="14.25" hidden="1" x14ac:dyDescent="0.45"/>
    <row r="8902" ht="14.25" hidden="1" x14ac:dyDescent="0.45"/>
    <row r="8903" ht="14.25" hidden="1" x14ac:dyDescent="0.45"/>
    <row r="8904" ht="14.25" hidden="1" x14ac:dyDescent="0.45"/>
    <row r="8905" ht="14.25" hidden="1" x14ac:dyDescent="0.45"/>
    <row r="8906" ht="14.25" hidden="1" x14ac:dyDescent="0.45"/>
    <row r="8907" ht="14.25" hidden="1" x14ac:dyDescent="0.45"/>
    <row r="8908" ht="14.25" hidden="1" x14ac:dyDescent="0.45"/>
    <row r="8909" ht="14.25" hidden="1" x14ac:dyDescent="0.45"/>
    <row r="8910" ht="14.25" hidden="1" x14ac:dyDescent="0.45"/>
    <row r="8911" ht="14.25" hidden="1" x14ac:dyDescent="0.45"/>
    <row r="8912" ht="14.25" hidden="1" x14ac:dyDescent="0.45"/>
    <row r="8913" ht="14.25" hidden="1" x14ac:dyDescent="0.45"/>
    <row r="8914" ht="14.25" hidden="1" x14ac:dyDescent="0.45"/>
    <row r="8915" ht="14.25" hidden="1" x14ac:dyDescent="0.45"/>
    <row r="8916" ht="14.25" hidden="1" x14ac:dyDescent="0.45"/>
    <row r="8917" ht="14.25" hidden="1" x14ac:dyDescent="0.45"/>
    <row r="8918" ht="14.25" hidden="1" x14ac:dyDescent="0.45"/>
    <row r="8919" ht="14.25" hidden="1" x14ac:dyDescent="0.45"/>
    <row r="8920" ht="14.25" hidden="1" x14ac:dyDescent="0.45"/>
    <row r="8921" ht="14.25" hidden="1" x14ac:dyDescent="0.45"/>
    <row r="8922" ht="14.25" hidden="1" x14ac:dyDescent="0.45"/>
    <row r="8923" ht="14.25" hidden="1" x14ac:dyDescent="0.45"/>
    <row r="8924" ht="14.25" hidden="1" x14ac:dyDescent="0.45"/>
    <row r="8925" ht="14.25" hidden="1" x14ac:dyDescent="0.45"/>
    <row r="8926" ht="14.25" hidden="1" x14ac:dyDescent="0.45"/>
    <row r="8927" ht="14.25" hidden="1" x14ac:dyDescent="0.45"/>
    <row r="8928" ht="14.25" hidden="1" x14ac:dyDescent="0.45"/>
    <row r="8929" ht="14.25" hidden="1" x14ac:dyDescent="0.45"/>
    <row r="8930" ht="14.25" hidden="1" x14ac:dyDescent="0.45"/>
    <row r="8931" ht="14.25" hidden="1" x14ac:dyDescent="0.45"/>
    <row r="8932" ht="14.25" hidden="1" x14ac:dyDescent="0.45"/>
    <row r="8933" ht="14.25" hidden="1" x14ac:dyDescent="0.45"/>
    <row r="8934" ht="14.25" hidden="1" x14ac:dyDescent="0.45"/>
    <row r="8935" ht="14.25" hidden="1" x14ac:dyDescent="0.45"/>
    <row r="8936" ht="14.25" hidden="1" x14ac:dyDescent="0.45"/>
    <row r="8937" ht="14.25" hidden="1" x14ac:dyDescent="0.45"/>
    <row r="8938" ht="14.25" hidden="1" x14ac:dyDescent="0.45"/>
    <row r="8939" ht="14.25" hidden="1" x14ac:dyDescent="0.45"/>
    <row r="8940" ht="14.25" hidden="1" x14ac:dyDescent="0.45"/>
    <row r="8941" ht="14.25" hidden="1" x14ac:dyDescent="0.45"/>
    <row r="8942" ht="14.25" hidden="1" x14ac:dyDescent="0.45"/>
    <row r="8943" ht="14.25" hidden="1" x14ac:dyDescent="0.45"/>
    <row r="8944" ht="14.25" hidden="1" x14ac:dyDescent="0.45"/>
    <row r="8945" ht="14.25" hidden="1" x14ac:dyDescent="0.45"/>
    <row r="8946" ht="14.25" hidden="1" x14ac:dyDescent="0.45"/>
    <row r="8947" ht="14.25" hidden="1" x14ac:dyDescent="0.45"/>
    <row r="8948" ht="14.25" hidden="1" x14ac:dyDescent="0.45"/>
    <row r="8949" ht="14.25" hidden="1" x14ac:dyDescent="0.45"/>
    <row r="8950" ht="14.25" hidden="1" x14ac:dyDescent="0.45"/>
    <row r="8951" ht="14.25" hidden="1" x14ac:dyDescent="0.45"/>
    <row r="8952" ht="14.25" hidden="1" x14ac:dyDescent="0.45"/>
    <row r="8953" ht="14.25" hidden="1" x14ac:dyDescent="0.45"/>
    <row r="8954" ht="14.25" hidden="1" x14ac:dyDescent="0.45"/>
    <row r="8955" ht="14.25" hidden="1" x14ac:dyDescent="0.45"/>
    <row r="8956" ht="14.25" hidden="1" x14ac:dyDescent="0.45"/>
    <row r="8957" ht="14.25" hidden="1" x14ac:dyDescent="0.45"/>
    <row r="8958" ht="14.25" hidden="1" x14ac:dyDescent="0.45"/>
    <row r="8959" ht="14.25" hidden="1" x14ac:dyDescent="0.45"/>
    <row r="8960" ht="14.25" hidden="1" x14ac:dyDescent="0.45"/>
    <row r="8961" ht="14.25" hidden="1" x14ac:dyDescent="0.45"/>
    <row r="8962" ht="14.25" hidden="1" x14ac:dyDescent="0.45"/>
    <row r="8963" ht="14.25" hidden="1" x14ac:dyDescent="0.45"/>
    <row r="8964" ht="14.25" hidden="1" x14ac:dyDescent="0.45"/>
    <row r="8965" ht="14.25" hidden="1" x14ac:dyDescent="0.45"/>
    <row r="8966" ht="14.25" hidden="1" x14ac:dyDescent="0.45"/>
    <row r="8967" ht="14.25" hidden="1" x14ac:dyDescent="0.45"/>
    <row r="8968" ht="14.25" hidden="1" x14ac:dyDescent="0.45"/>
    <row r="8969" ht="14.25" hidden="1" x14ac:dyDescent="0.45"/>
    <row r="8970" ht="14.25" hidden="1" x14ac:dyDescent="0.45"/>
    <row r="8971" ht="14.25" hidden="1" x14ac:dyDescent="0.45"/>
    <row r="8972" ht="14.25" hidden="1" x14ac:dyDescent="0.45"/>
    <row r="8973" ht="14.25" hidden="1" x14ac:dyDescent="0.45"/>
    <row r="8974" ht="14.25" hidden="1" x14ac:dyDescent="0.45"/>
    <row r="8975" ht="14.25" hidden="1" x14ac:dyDescent="0.45"/>
    <row r="8976" ht="14.25" hidden="1" x14ac:dyDescent="0.45"/>
    <row r="8977" ht="14.25" hidden="1" x14ac:dyDescent="0.45"/>
    <row r="8978" ht="14.25" hidden="1" x14ac:dyDescent="0.45"/>
    <row r="8979" ht="14.25" hidden="1" x14ac:dyDescent="0.45"/>
    <row r="8980" ht="14.25" hidden="1" x14ac:dyDescent="0.45"/>
    <row r="8981" ht="14.25" hidden="1" x14ac:dyDescent="0.45"/>
    <row r="8982" ht="14.25" hidden="1" x14ac:dyDescent="0.45"/>
    <row r="8983" ht="14.25" hidden="1" x14ac:dyDescent="0.45"/>
    <row r="8984" ht="14.25" hidden="1" x14ac:dyDescent="0.45"/>
    <row r="8985" ht="14.25" hidden="1" x14ac:dyDescent="0.45"/>
    <row r="8986" ht="14.25" hidden="1" x14ac:dyDescent="0.45"/>
    <row r="8987" ht="14.25" hidden="1" x14ac:dyDescent="0.45"/>
    <row r="8988" ht="14.25" hidden="1" x14ac:dyDescent="0.45"/>
    <row r="8989" ht="14.25" hidden="1" x14ac:dyDescent="0.45"/>
    <row r="8990" ht="14.25" hidden="1" x14ac:dyDescent="0.45"/>
    <row r="8991" ht="14.25" hidden="1" x14ac:dyDescent="0.45"/>
    <row r="8992" ht="14.25" hidden="1" x14ac:dyDescent="0.45"/>
    <row r="8993" ht="14.25" hidden="1" x14ac:dyDescent="0.45"/>
    <row r="8994" ht="14.25" hidden="1" x14ac:dyDescent="0.45"/>
    <row r="8995" ht="14.25" hidden="1" x14ac:dyDescent="0.45"/>
    <row r="8996" ht="14.25" hidden="1" x14ac:dyDescent="0.45"/>
    <row r="8997" ht="14.25" hidden="1" x14ac:dyDescent="0.45"/>
    <row r="8998" ht="14.25" hidden="1" x14ac:dyDescent="0.45"/>
    <row r="8999" ht="14.25" hidden="1" x14ac:dyDescent="0.45"/>
    <row r="9000" ht="14.25" hidden="1" x14ac:dyDescent="0.45"/>
    <row r="9001" ht="14.25" hidden="1" x14ac:dyDescent="0.45"/>
    <row r="9002" ht="14.25" hidden="1" x14ac:dyDescent="0.45"/>
    <row r="9003" ht="14.25" hidden="1" x14ac:dyDescent="0.45"/>
    <row r="9004" ht="14.25" hidden="1" x14ac:dyDescent="0.45"/>
    <row r="9005" ht="14.25" hidden="1" x14ac:dyDescent="0.45"/>
    <row r="9006" ht="14.25" hidden="1" x14ac:dyDescent="0.45"/>
    <row r="9007" ht="14.25" hidden="1" x14ac:dyDescent="0.45"/>
    <row r="9008" ht="14.25" hidden="1" x14ac:dyDescent="0.45"/>
    <row r="9009" ht="14.25" hidden="1" x14ac:dyDescent="0.45"/>
    <row r="9010" ht="14.25" hidden="1" x14ac:dyDescent="0.45"/>
    <row r="9011" ht="14.25" hidden="1" x14ac:dyDescent="0.45"/>
    <row r="9012" ht="14.25" hidden="1" x14ac:dyDescent="0.45"/>
    <row r="9013" ht="14.25" hidden="1" x14ac:dyDescent="0.45"/>
    <row r="9014" ht="14.25" hidden="1" x14ac:dyDescent="0.45"/>
    <row r="9015" ht="14.25" hidden="1" x14ac:dyDescent="0.45"/>
    <row r="9016" ht="14.25" hidden="1" x14ac:dyDescent="0.45"/>
    <row r="9017" ht="14.25" hidden="1" x14ac:dyDescent="0.45"/>
    <row r="9018" ht="14.25" hidden="1" x14ac:dyDescent="0.45"/>
    <row r="9019" ht="14.25" hidden="1" x14ac:dyDescent="0.45"/>
    <row r="9020" ht="14.25" hidden="1" x14ac:dyDescent="0.45"/>
    <row r="9021" ht="14.25" hidden="1" x14ac:dyDescent="0.45"/>
    <row r="9022" ht="14.25" hidden="1" x14ac:dyDescent="0.45"/>
    <row r="9023" ht="14.25" hidden="1" x14ac:dyDescent="0.45"/>
    <row r="9024" ht="14.25" hidden="1" x14ac:dyDescent="0.45"/>
    <row r="9025" ht="14.25" hidden="1" x14ac:dyDescent="0.45"/>
    <row r="9026" ht="14.25" hidden="1" x14ac:dyDescent="0.45"/>
    <row r="9027" ht="14.25" hidden="1" x14ac:dyDescent="0.45"/>
    <row r="9028" ht="14.25" hidden="1" x14ac:dyDescent="0.45"/>
    <row r="9029" ht="14.25" hidden="1" x14ac:dyDescent="0.45"/>
    <row r="9030" ht="14.25" hidden="1" x14ac:dyDescent="0.45"/>
    <row r="9031" ht="14.25" hidden="1" x14ac:dyDescent="0.45"/>
    <row r="9032" ht="14.25" hidden="1" x14ac:dyDescent="0.45"/>
    <row r="9033" ht="14.25" hidden="1" x14ac:dyDescent="0.45"/>
    <row r="9034" ht="14.25" hidden="1" x14ac:dyDescent="0.45"/>
    <row r="9035" ht="14.25" hidden="1" x14ac:dyDescent="0.45"/>
    <row r="9036" ht="14.25" hidden="1" x14ac:dyDescent="0.45"/>
    <row r="9037" ht="14.25" hidden="1" x14ac:dyDescent="0.45"/>
    <row r="9038" ht="14.25" hidden="1" x14ac:dyDescent="0.45"/>
    <row r="9039" ht="14.25" hidden="1" x14ac:dyDescent="0.45"/>
    <row r="9040" ht="14.25" hidden="1" x14ac:dyDescent="0.45"/>
    <row r="9041" ht="14.25" hidden="1" x14ac:dyDescent="0.45"/>
    <row r="9042" ht="14.25" hidden="1" x14ac:dyDescent="0.45"/>
    <row r="9043" ht="14.25" hidden="1" x14ac:dyDescent="0.45"/>
    <row r="9044" ht="14.25" hidden="1" x14ac:dyDescent="0.45"/>
    <row r="9045" ht="14.25" hidden="1" x14ac:dyDescent="0.45"/>
    <row r="9046" ht="14.25" hidden="1" x14ac:dyDescent="0.45"/>
    <row r="9047" ht="14.25" hidden="1" x14ac:dyDescent="0.45"/>
    <row r="9048" ht="14.25" hidden="1" x14ac:dyDescent="0.45"/>
    <row r="9049" ht="14.25" hidden="1" x14ac:dyDescent="0.45"/>
    <row r="9050" ht="14.25" hidden="1" x14ac:dyDescent="0.45"/>
    <row r="9051" ht="14.25" hidden="1" x14ac:dyDescent="0.45"/>
    <row r="9052" ht="14.25" hidden="1" x14ac:dyDescent="0.45"/>
    <row r="9053" ht="14.25" hidden="1" x14ac:dyDescent="0.45"/>
    <row r="9054" ht="14.25" hidden="1" x14ac:dyDescent="0.45"/>
    <row r="9055" ht="14.25" hidden="1" x14ac:dyDescent="0.45"/>
    <row r="9056" ht="14.25" hidden="1" x14ac:dyDescent="0.45"/>
    <row r="9057" ht="14.25" hidden="1" x14ac:dyDescent="0.45"/>
    <row r="9058" ht="14.25" hidden="1" x14ac:dyDescent="0.45"/>
    <row r="9059" ht="14.25" hidden="1" x14ac:dyDescent="0.45"/>
    <row r="9060" ht="14.25" hidden="1" x14ac:dyDescent="0.45"/>
    <row r="9061" ht="14.25" hidden="1" x14ac:dyDescent="0.45"/>
    <row r="9062" ht="14.25" hidden="1" x14ac:dyDescent="0.45"/>
    <row r="9063" ht="14.25" hidden="1" x14ac:dyDescent="0.45"/>
    <row r="9064" ht="14.25" hidden="1" x14ac:dyDescent="0.45"/>
    <row r="9065" ht="14.25" hidden="1" x14ac:dyDescent="0.45"/>
    <row r="9066" ht="14.25" hidden="1" x14ac:dyDescent="0.45"/>
    <row r="9067" ht="14.25" hidden="1" x14ac:dyDescent="0.45"/>
    <row r="9068" ht="14.25" hidden="1" x14ac:dyDescent="0.45"/>
    <row r="9069" ht="14.25" hidden="1" x14ac:dyDescent="0.45"/>
    <row r="9070" ht="14.25" hidden="1" x14ac:dyDescent="0.45"/>
    <row r="9071" ht="14.25" hidden="1" x14ac:dyDescent="0.45"/>
    <row r="9072" ht="14.25" hidden="1" x14ac:dyDescent="0.45"/>
    <row r="9073" ht="14.25" hidden="1" x14ac:dyDescent="0.45"/>
    <row r="9074" ht="14.25" hidden="1" x14ac:dyDescent="0.45"/>
    <row r="9075" ht="14.25" hidden="1" x14ac:dyDescent="0.45"/>
    <row r="9076" ht="14.25" hidden="1" x14ac:dyDescent="0.45"/>
    <row r="9077" ht="14.25" hidden="1" x14ac:dyDescent="0.45"/>
    <row r="9078" ht="14.25" hidden="1" x14ac:dyDescent="0.45"/>
    <row r="9079" ht="14.25" hidden="1" x14ac:dyDescent="0.45"/>
    <row r="9080" ht="14.25" hidden="1" x14ac:dyDescent="0.45"/>
    <row r="9081" ht="14.25" hidden="1" x14ac:dyDescent="0.45"/>
    <row r="9082" ht="14.25" hidden="1" x14ac:dyDescent="0.45"/>
    <row r="9083" ht="14.25" hidden="1" x14ac:dyDescent="0.45"/>
    <row r="9084" ht="14.25" hidden="1" x14ac:dyDescent="0.45"/>
    <row r="9085" ht="14.25" hidden="1" x14ac:dyDescent="0.45"/>
    <row r="9086" ht="14.25" hidden="1" x14ac:dyDescent="0.45"/>
    <row r="9087" ht="14.25" hidden="1" x14ac:dyDescent="0.45"/>
    <row r="9088" ht="14.25" hidden="1" x14ac:dyDescent="0.45"/>
    <row r="9089" ht="14.25" hidden="1" x14ac:dyDescent="0.45"/>
    <row r="9090" ht="14.25" hidden="1" x14ac:dyDescent="0.45"/>
    <row r="9091" ht="14.25" hidden="1" x14ac:dyDescent="0.45"/>
    <row r="9092" ht="14.25" hidden="1" x14ac:dyDescent="0.45"/>
    <row r="9093" ht="14.25" hidden="1" x14ac:dyDescent="0.45"/>
    <row r="9094" ht="14.25" hidden="1" x14ac:dyDescent="0.45"/>
    <row r="9095" ht="14.25" hidden="1" x14ac:dyDescent="0.45"/>
    <row r="9096" ht="14.25" hidden="1" x14ac:dyDescent="0.45"/>
    <row r="9097" ht="14.25" hidden="1" x14ac:dyDescent="0.45"/>
    <row r="9098" ht="14.25" hidden="1" x14ac:dyDescent="0.45"/>
    <row r="9099" ht="14.25" hidden="1" x14ac:dyDescent="0.45"/>
    <row r="9100" ht="14.25" hidden="1" x14ac:dyDescent="0.45"/>
    <row r="9101" ht="14.25" hidden="1" x14ac:dyDescent="0.45"/>
    <row r="9102" ht="14.25" hidden="1" x14ac:dyDescent="0.45"/>
    <row r="9103" ht="14.25" hidden="1" x14ac:dyDescent="0.45"/>
    <row r="9104" ht="14.25" hidden="1" x14ac:dyDescent="0.45"/>
    <row r="9105" ht="14.25" hidden="1" x14ac:dyDescent="0.45"/>
    <row r="9106" ht="14.25" hidden="1" x14ac:dyDescent="0.45"/>
    <row r="9107" ht="14.25" hidden="1" x14ac:dyDescent="0.45"/>
    <row r="9108" ht="14.25" hidden="1" x14ac:dyDescent="0.45"/>
    <row r="9109" ht="14.25" hidden="1" x14ac:dyDescent="0.45"/>
    <row r="9110" ht="14.25" hidden="1" x14ac:dyDescent="0.45"/>
    <row r="9111" ht="14.25" hidden="1" x14ac:dyDescent="0.45"/>
    <row r="9112" ht="14.25" hidden="1" x14ac:dyDescent="0.45"/>
    <row r="9113" ht="14.25" hidden="1" x14ac:dyDescent="0.45"/>
    <row r="9114" ht="14.25" hidden="1" x14ac:dyDescent="0.45"/>
    <row r="9115" ht="14.25" hidden="1" x14ac:dyDescent="0.45"/>
    <row r="9116" ht="14.25" hidden="1" x14ac:dyDescent="0.45"/>
    <row r="9117" ht="14.25" hidden="1" x14ac:dyDescent="0.45"/>
    <row r="9118" ht="14.25" hidden="1" x14ac:dyDescent="0.45"/>
    <row r="9119" ht="14.25" hidden="1" x14ac:dyDescent="0.45"/>
    <row r="9120" ht="14.25" hidden="1" x14ac:dyDescent="0.45"/>
    <row r="9121" ht="14.25" hidden="1" x14ac:dyDescent="0.45"/>
    <row r="9122" ht="14.25" hidden="1" x14ac:dyDescent="0.45"/>
    <row r="9123" ht="14.25" hidden="1" x14ac:dyDescent="0.45"/>
    <row r="9124" ht="14.25" hidden="1" x14ac:dyDescent="0.45"/>
    <row r="9125" ht="14.25" hidden="1" x14ac:dyDescent="0.45"/>
    <row r="9126" ht="14.25" hidden="1" x14ac:dyDescent="0.45"/>
    <row r="9127" ht="14.25" hidden="1" x14ac:dyDescent="0.45"/>
    <row r="9128" ht="14.25" hidden="1" x14ac:dyDescent="0.45"/>
    <row r="9129" ht="14.25" hidden="1" x14ac:dyDescent="0.45"/>
    <row r="9130" ht="14.25" hidden="1" x14ac:dyDescent="0.45"/>
    <row r="9131" ht="14.25" hidden="1" x14ac:dyDescent="0.45"/>
    <row r="9132" ht="14.25" hidden="1" x14ac:dyDescent="0.45"/>
    <row r="9133" ht="14.25" hidden="1" x14ac:dyDescent="0.45"/>
    <row r="9134" ht="14.25" hidden="1" x14ac:dyDescent="0.45"/>
    <row r="9135" ht="14.25" hidden="1" x14ac:dyDescent="0.45"/>
    <row r="9136" ht="14.25" hidden="1" x14ac:dyDescent="0.45"/>
    <row r="9137" ht="14.25" hidden="1" x14ac:dyDescent="0.45"/>
    <row r="9138" ht="14.25" hidden="1" x14ac:dyDescent="0.45"/>
    <row r="9139" ht="14.25" hidden="1" x14ac:dyDescent="0.45"/>
    <row r="9140" ht="14.25" hidden="1" x14ac:dyDescent="0.45"/>
    <row r="9141" ht="14.25" hidden="1" x14ac:dyDescent="0.45"/>
    <row r="9142" ht="14.25" hidden="1" x14ac:dyDescent="0.45"/>
    <row r="9143" ht="14.25" hidden="1" x14ac:dyDescent="0.45"/>
    <row r="9144" ht="14.25" hidden="1" x14ac:dyDescent="0.45"/>
    <row r="9145" ht="14.25" hidden="1" x14ac:dyDescent="0.45"/>
    <row r="9146" ht="14.25" hidden="1" x14ac:dyDescent="0.45"/>
    <row r="9147" ht="14.25" hidden="1" x14ac:dyDescent="0.45"/>
    <row r="9148" ht="14.25" hidden="1" x14ac:dyDescent="0.45"/>
    <row r="9149" ht="14.25" hidden="1" x14ac:dyDescent="0.45"/>
    <row r="9150" ht="14.25" hidden="1" x14ac:dyDescent="0.45"/>
    <row r="9151" ht="14.25" hidden="1" x14ac:dyDescent="0.45"/>
    <row r="9152" ht="14.25" hidden="1" x14ac:dyDescent="0.45"/>
    <row r="9153" ht="14.25" hidden="1" x14ac:dyDescent="0.45"/>
    <row r="9154" ht="14.25" hidden="1" x14ac:dyDescent="0.45"/>
    <row r="9155" ht="14.25" hidden="1" x14ac:dyDescent="0.45"/>
    <row r="9156" ht="14.25" hidden="1" x14ac:dyDescent="0.45"/>
    <row r="9157" ht="14.25" hidden="1" x14ac:dyDescent="0.45"/>
    <row r="9158" ht="14.25" hidden="1" x14ac:dyDescent="0.45"/>
    <row r="9159" ht="14.25" hidden="1" x14ac:dyDescent="0.45"/>
    <row r="9160" ht="14.25" hidden="1" x14ac:dyDescent="0.45"/>
    <row r="9161" ht="14.25" hidden="1" x14ac:dyDescent="0.45"/>
    <row r="9162" ht="14.25" hidden="1" x14ac:dyDescent="0.45"/>
    <row r="9163" ht="14.25" hidden="1" x14ac:dyDescent="0.45"/>
    <row r="9164" ht="14.25" hidden="1" x14ac:dyDescent="0.45"/>
    <row r="9165" ht="14.25" hidden="1" x14ac:dyDescent="0.45"/>
    <row r="9166" ht="14.25" hidden="1" x14ac:dyDescent="0.45"/>
    <row r="9167" ht="14.25" hidden="1" x14ac:dyDescent="0.45"/>
    <row r="9168" ht="14.25" hidden="1" x14ac:dyDescent="0.45"/>
    <row r="9169" ht="14.25" hidden="1" x14ac:dyDescent="0.45"/>
    <row r="9170" ht="14.25" hidden="1" x14ac:dyDescent="0.45"/>
    <row r="9171" ht="14.25" hidden="1" x14ac:dyDescent="0.45"/>
    <row r="9172" ht="14.25" hidden="1" x14ac:dyDescent="0.45"/>
    <row r="9173" ht="14.25" hidden="1" x14ac:dyDescent="0.45"/>
    <row r="9174" ht="14.25" hidden="1" x14ac:dyDescent="0.45"/>
    <row r="9175" ht="14.25" hidden="1" x14ac:dyDescent="0.45"/>
    <row r="9176" ht="14.25" hidden="1" x14ac:dyDescent="0.45"/>
    <row r="9177" ht="14.25" hidden="1" x14ac:dyDescent="0.45"/>
    <row r="9178" ht="14.25" hidden="1" x14ac:dyDescent="0.45"/>
    <row r="9179" ht="14.25" hidden="1" x14ac:dyDescent="0.45"/>
    <row r="9180" ht="14.25" hidden="1" x14ac:dyDescent="0.45"/>
    <row r="9181" ht="14.25" hidden="1" x14ac:dyDescent="0.45"/>
    <row r="9182" ht="14.25" hidden="1" x14ac:dyDescent="0.45"/>
    <row r="9183" ht="14.25" hidden="1" x14ac:dyDescent="0.45"/>
    <row r="9184" ht="14.25" hidden="1" x14ac:dyDescent="0.45"/>
    <row r="9185" ht="14.25" hidden="1" x14ac:dyDescent="0.45"/>
    <row r="9186" ht="14.25" hidden="1" x14ac:dyDescent="0.45"/>
    <row r="9187" ht="14.25" hidden="1" x14ac:dyDescent="0.45"/>
    <row r="9188" ht="14.25" hidden="1" x14ac:dyDescent="0.45"/>
    <row r="9189" ht="14.25" hidden="1" x14ac:dyDescent="0.45"/>
    <row r="9190" ht="14.25" hidden="1" x14ac:dyDescent="0.45"/>
    <row r="9191" ht="14.25" hidden="1" x14ac:dyDescent="0.45"/>
    <row r="9192" ht="14.25" hidden="1" x14ac:dyDescent="0.45"/>
    <row r="9193" ht="14.25" hidden="1" x14ac:dyDescent="0.45"/>
    <row r="9194" ht="14.25" hidden="1" x14ac:dyDescent="0.45"/>
    <row r="9195" ht="14.25" hidden="1" x14ac:dyDescent="0.45"/>
    <row r="9196" ht="14.25" hidden="1" x14ac:dyDescent="0.45"/>
    <row r="9197" ht="14.25" hidden="1" x14ac:dyDescent="0.45"/>
    <row r="9198" ht="14.25" hidden="1" x14ac:dyDescent="0.45"/>
    <row r="9199" ht="14.25" hidden="1" x14ac:dyDescent="0.45"/>
    <row r="9200" ht="14.25" hidden="1" x14ac:dyDescent="0.45"/>
    <row r="9201" ht="14.25" hidden="1" x14ac:dyDescent="0.45"/>
    <row r="9202" ht="14.25" hidden="1" x14ac:dyDescent="0.45"/>
    <row r="9203" ht="14.25" hidden="1" x14ac:dyDescent="0.45"/>
    <row r="9204" ht="14.25" hidden="1" x14ac:dyDescent="0.45"/>
    <row r="9205" ht="14.25" hidden="1" x14ac:dyDescent="0.45"/>
    <row r="9206" ht="14.25" hidden="1" x14ac:dyDescent="0.45"/>
    <row r="9207" ht="14.25" hidden="1" x14ac:dyDescent="0.45"/>
    <row r="9208" ht="14.25" hidden="1" x14ac:dyDescent="0.45"/>
    <row r="9209" ht="14.25" hidden="1" x14ac:dyDescent="0.45"/>
    <row r="9210" ht="14.25" hidden="1" x14ac:dyDescent="0.45"/>
    <row r="9211" ht="14.25" hidden="1" x14ac:dyDescent="0.45"/>
    <row r="9212" ht="14.25" hidden="1" x14ac:dyDescent="0.45"/>
    <row r="9213" ht="14.25" hidden="1" x14ac:dyDescent="0.45"/>
    <row r="9214" ht="14.25" hidden="1" x14ac:dyDescent="0.45"/>
    <row r="9215" ht="14.25" hidden="1" x14ac:dyDescent="0.45"/>
    <row r="9216" ht="14.25" hidden="1" x14ac:dyDescent="0.45"/>
    <row r="9217" ht="14.25" hidden="1" x14ac:dyDescent="0.45"/>
    <row r="9218" ht="14.25" hidden="1" x14ac:dyDescent="0.45"/>
    <row r="9219" ht="14.25" hidden="1" x14ac:dyDescent="0.45"/>
    <row r="9220" ht="14.25" hidden="1" x14ac:dyDescent="0.45"/>
    <row r="9221" ht="14.25" hidden="1" x14ac:dyDescent="0.45"/>
    <row r="9222" ht="14.25" hidden="1" x14ac:dyDescent="0.45"/>
    <row r="9223" ht="14.25" hidden="1" x14ac:dyDescent="0.45"/>
    <row r="9224" ht="14.25" hidden="1" x14ac:dyDescent="0.45"/>
    <row r="9225" ht="14.25" hidden="1" x14ac:dyDescent="0.45"/>
    <row r="9226" ht="14.25" hidden="1" x14ac:dyDescent="0.45"/>
    <row r="9227" ht="14.25" hidden="1" x14ac:dyDescent="0.45"/>
    <row r="9228" ht="14.25" hidden="1" x14ac:dyDescent="0.45"/>
    <row r="9229" ht="14.25" hidden="1" x14ac:dyDescent="0.45"/>
    <row r="9230" ht="14.25" hidden="1" x14ac:dyDescent="0.45"/>
    <row r="9231" ht="14.25" hidden="1" x14ac:dyDescent="0.45"/>
    <row r="9232" ht="14.25" hidden="1" x14ac:dyDescent="0.45"/>
    <row r="9233" ht="14.25" hidden="1" x14ac:dyDescent="0.45"/>
    <row r="9234" ht="14.25" hidden="1" x14ac:dyDescent="0.45"/>
    <row r="9235" ht="14.25" hidden="1" x14ac:dyDescent="0.45"/>
    <row r="9236" ht="14.25" hidden="1" x14ac:dyDescent="0.45"/>
    <row r="9237" ht="14.25" hidden="1" x14ac:dyDescent="0.45"/>
    <row r="9238" ht="14.25" hidden="1" x14ac:dyDescent="0.45"/>
    <row r="9239" ht="14.25" hidden="1" x14ac:dyDescent="0.45"/>
    <row r="9240" ht="14.25" hidden="1" x14ac:dyDescent="0.45"/>
    <row r="9241" ht="14.25" hidden="1" x14ac:dyDescent="0.45"/>
    <row r="9242" ht="14.25" hidden="1" x14ac:dyDescent="0.45"/>
    <row r="9243" ht="14.25" hidden="1" x14ac:dyDescent="0.45"/>
    <row r="9244" ht="14.25" hidden="1" x14ac:dyDescent="0.45"/>
    <row r="9245" ht="14.25" hidden="1" x14ac:dyDescent="0.45"/>
    <row r="9246" ht="14.25" hidden="1" x14ac:dyDescent="0.45"/>
    <row r="9247" ht="14.25" hidden="1" x14ac:dyDescent="0.45"/>
    <row r="9248" ht="14.25" hidden="1" x14ac:dyDescent="0.45"/>
    <row r="9249" ht="14.25" hidden="1" x14ac:dyDescent="0.45"/>
    <row r="9250" ht="14.25" hidden="1" x14ac:dyDescent="0.45"/>
    <row r="9251" ht="14.25" hidden="1" x14ac:dyDescent="0.45"/>
    <row r="9252" ht="14.25" hidden="1" x14ac:dyDescent="0.45"/>
    <row r="9253" ht="14.25" hidden="1" x14ac:dyDescent="0.45"/>
    <row r="9254" ht="14.25" hidden="1" x14ac:dyDescent="0.45"/>
    <row r="9255" ht="14.25" hidden="1" x14ac:dyDescent="0.45"/>
    <row r="9256" ht="14.25" hidden="1" x14ac:dyDescent="0.45"/>
    <row r="9257" ht="14.25" hidden="1" x14ac:dyDescent="0.45"/>
    <row r="9258" ht="14.25" hidden="1" x14ac:dyDescent="0.45"/>
    <row r="9259" ht="14.25" hidden="1" x14ac:dyDescent="0.45"/>
    <row r="9260" ht="14.25" hidden="1" x14ac:dyDescent="0.45"/>
    <row r="9261" ht="14.25" hidden="1" x14ac:dyDescent="0.45"/>
    <row r="9262" ht="14.25" hidden="1" x14ac:dyDescent="0.45"/>
    <row r="9263" ht="14.25" hidden="1" x14ac:dyDescent="0.45"/>
    <row r="9264" ht="14.25" hidden="1" x14ac:dyDescent="0.45"/>
    <row r="9265" ht="14.25" hidden="1" x14ac:dyDescent="0.45"/>
    <row r="9266" ht="14.25" hidden="1" x14ac:dyDescent="0.45"/>
    <row r="9267" ht="14.25" hidden="1" x14ac:dyDescent="0.45"/>
    <row r="9268" ht="14.25" hidden="1" x14ac:dyDescent="0.45"/>
    <row r="9269" ht="14.25" hidden="1" x14ac:dyDescent="0.45"/>
    <row r="9270" ht="14.25" hidden="1" x14ac:dyDescent="0.45"/>
    <row r="9271" ht="14.25" hidden="1" x14ac:dyDescent="0.45"/>
    <row r="9272" ht="14.25" hidden="1" x14ac:dyDescent="0.45"/>
    <row r="9273" ht="14.25" hidden="1" x14ac:dyDescent="0.45"/>
    <row r="9274" ht="14.25" hidden="1" x14ac:dyDescent="0.45"/>
    <row r="9275" ht="14.25" hidden="1" x14ac:dyDescent="0.45"/>
    <row r="9276" ht="14.25" hidden="1" x14ac:dyDescent="0.45"/>
    <row r="9277" ht="14.25" hidden="1" x14ac:dyDescent="0.45"/>
    <row r="9278" ht="14.25" hidden="1" x14ac:dyDescent="0.45"/>
    <row r="9279" ht="14.25" hidden="1" x14ac:dyDescent="0.45"/>
    <row r="9280" ht="14.25" hidden="1" x14ac:dyDescent="0.45"/>
    <row r="9281" ht="14.25" hidden="1" x14ac:dyDescent="0.45"/>
    <row r="9282" ht="14.25" hidden="1" x14ac:dyDescent="0.45"/>
    <row r="9283" ht="14.25" hidden="1" x14ac:dyDescent="0.45"/>
    <row r="9284" ht="14.25" hidden="1" x14ac:dyDescent="0.45"/>
    <row r="9285" ht="14.25" hidden="1" x14ac:dyDescent="0.45"/>
    <row r="9286" ht="14.25" hidden="1" x14ac:dyDescent="0.45"/>
    <row r="9287" ht="14.25" hidden="1" x14ac:dyDescent="0.45"/>
    <row r="9288" ht="14.25" hidden="1" x14ac:dyDescent="0.45"/>
    <row r="9289" ht="14.25" hidden="1" x14ac:dyDescent="0.45"/>
    <row r="9290" ht="14.25" hidden="1" x14ac:dyDescent="0.45"/>
    <row r="9291" ht="14.25" hidden="1" x14ac:dyDescent="0.45"/>
    <row r="9292" ht="14.25" hidden="1" x14ac:dyDescent="0.45"/>
    <row r="9293" ht="14.25" hidden="1" x14ac:dyDescent="0.45"/>
    <row r="9294" ht="14.25" hidden="1" x14ac:dyDescent="0.45"/>
    <row r="9295" ht="14.25" hidden="1" x14ac:dyDescent="0.45"/>
    <row r="9296" ht="14.25" hidden="1" x14ac:dyDescent="0.45"/>
    <row r="9297" ht="14.25" hidden="1" x14ac:dyDescent="0.45"/>
    <row r="9298" ht="14.25" hidden="1" x14ac:dyDescent="0.45"/>
    <row r="9299" ht="14.25" hidden="1" x14ac:dyDescent="0.45"/>
    <row r="9300" ht="14.25" hidden="1" x14ac:dyDescent="0.45"/>
    <row r="9301" ht="14.25" hidden="1" x14ac:dyDescent="0.45"/>
    <row r="9302" ht="14.25" hidden="1" x14ac:dyDescent="0.45"/>
    <row r="9303" ht="14.25" hidden="1" x14ac:dyDescent="0.45"/>
    <row r="9304" ht="14.25" hidden="1" x14ac:dyDescent="0.45"/>
    <row r="9305" ht="14.25" hidden="1" x14ac:dyDescent="0.45"/>
    <row r="9306" ht="14.25" hidden="1" x14ac:dyDescent="0.45"/>
    <row r="9307" ht="14.25" hidden="1" x14ac:dyDescent="0.45"/>
    <row r="9308" ht="14.25" hidden="1" x14ac:dyDescent="0.45"/>
    <row r="9309" ht="14.25" hidden="1" x14ac:dyDescent="0.45"/>
    <row r="9310" ht="14.25" hidden="1" x14ac:dyDescent="0.45"/>
    <row r="9311" ht="14.25" hidden="1" x14ac:dyDescent="0.45"/>
    <row r="9312" ht="14.25" hidden="1" x14ac:dyDescent="0.45"/>
    <row r="9313" ht="14.25" hidden="1" x14ac:dyDescent="0.45"/>
    <row r="9314" ht="14.25" hidden="1" x14ac:dyDescent="0.45"/>
    <row r="9315" ht="14.25" hidden="1" x14ac:dyDescent="0.45"/>
    <row r="9316" ht="14.25" hidden="1" x14ac:dyDescent="0.45"/>
    <row r="9317" ht="14.25" hidden="1" x14ac:dyDescent="0.45"/>
    <row r="9318" ht="14.25" hidden="1" x14ac:dyDescent="0.45"/>
    <row r="9319" ht="14.25" hidden="1" x14ac:dyDescent="0.45"/>
    <row r="9320" ht="14.25" hidden="1" x14ac:dyDescent="0.45"/>
    <row r="9321" ht="14.25" hidden="1" x14ac:dyDescent="0.45"/>
    <row r="9322" ht="14.25" hidden="1" x14ac:dyDescent="0.45"/>
    <row r="9323" ht="14.25" hidden="1" x14ac:dyDescent="0.45"/>
    <row r="9324" ht="14.25" hidden="1" x14ac:dyDescent="0.45"/>
    <row r="9325" ht="14.25" hidden="1" x14ac:dyDescent="0.45"/>
    <row r="9326" ht="14.25" hidden="1" x14ac:dyDescent="0.45"/>
    <row r="9327" ht="14.25" hidden="1" x14ac:dyDescent="0.45"/>
    <row r="9328" ht="14.25" hidden="1" x14ac:dyDescent="0.45"/>
    <row r="9329" ht="14.25" hidden="1" x14ac:dyDescent="0.45"/>
    <row r="9330" ht="14.25" hidden="1" x14ac:dyDescent="0.45"/>
    <row r="9331" ht="14.25" hidden="1" x14ac:dyDescent="0.45"/>
    <row r="9332" ht="14.25" hidden="1" x14ac:dyDescent="0.45"/>
    <row r="9333" ht="14.25" hidden="1" x14ac:dyDescent="0.45"/>
    <row r="9334" ht="14.25" hidden="1" x14ac:dyDescent="0.45"/>
    <row r="9335" ht="14.25" hidden="1" x14ac:dyDescent="0.45"/>
    <row r="9336" ht="14.25" hidden="1" x14ac:dyDescent="0.45"/>
    <row r="9337" ht="14.25" hidden="1" x14ac:dyDescent="0.45"/>
    <row r="9338" ht="14.25" hidden="1" x14ac:dyDescent="0.45"/>
    <row r="9339" ht="14.25" hidden="1" x14ac:dyDescent="0.45"/>
    <row r="9340" ht="14.25" hidden="1" x14ac:dyDescent="0.45"/>
    <row r="9341" ht="14.25" hidden="1" x14ac:dyDescent="0.45"/>
    <row r="9342" ht="14.25" hidden="1" x14ac:dyDescent="0.45"/>
    <row r="9343" ht="14.25" hidden="1" x14ac:dyDescent="0.45"/>
    <row r="9344" ht="14.25" hidden="1" x14ac:dyDescent="0.45"/>
    <row r="9345" ht="14.25" hidden="1" x14ac:dyDescent="0.45"/>
    <row r="9346" ht="14.25" hidden="1" x14ac:dyDescent="0.45"/>
    <row r="9347" ht="14.25" hidden="1" x14ac:dyDescent="0.45"/>
    <row r="9348" ht="14.25" hidden="1" x14ac:dyDescent="0.45"/>
    <row r="9349" ht="14.25" hidden="1" x14ac:dyDescent="0.45"/>
    <row r="9350" ht="14.25" hidden="1" x14ac:dyDescent="0.45"/>
    <row r="9351" ht="14.25" hidden="1" x14ac:dyDescent="0.45"/>
    <row r="9352" ht="14.25" hidden="1" x14ac:dyDescent="0.45"/>
    <row r="9353" ht="14.25" hidden="1" x14ac:dyDescent="0.45"/>
    <row r="9354" ht="14.25" hidden="1" x14ac:dyDescent="0.45"/>
    <row r="9355" ht="14.25" hidden="1" x14ac:dyDescent="0.45"/>
    <row r="9356" ht="14.25" hidden="1" x14ac:dyDescent="0.45"/>
    <row r="9357" ht="14.25" hidden="1" x14ac:dyDescent="0.45"/>
    <row r="9358" ht="14.25" hidden="1" x14ac:dyDescent="0.45"/>
    <row r="9359" ht="14.25" hidden="1" x14ac:dyDescent="0.45"/>
    <row r="9360" ht="14.25" hidden="1" x14ac:dyDescent="0.45"/>
    <row r="9361" ht="14.25" hidden="1" x14ac:dyDescent="0.45"/>
    <row r="9362" ht="14.25" hidden="1" x14ac:dyDescent="0.45"/>
    <row r="9363" ht="14.25" hidden="1" x14ac:dyDescent="0.45"/>
    <row r="9364" ht="14.25" hidden="1" x14ac:dyDescent="0.45"/>
    <row r="9365" ht="14.25" hidden="1" x14ac:dyDescent="0.45"/>
    <row r="9366" ht="14.25" hidden="1" x14ac:dyDescent="0.45"/>
    <row r="9367" ht="14.25" hidden="1" x14ac:dyDescent="0.45"/>
    <row r="9368" ht="14.25" hidden="1" x14ac:dyDescent="0.45"/>
    <row r="9369" ht="14.25" hidden="1" x14ac:dyDescent="0.45"/>
    <row r="9370" ht="14.25" hidden="1" x14ac:dyDescent="0.45"/>
    <row r="9371" ht="14.25" hidden="1" x14ac:dyDescent="0.45"/>
    <row r="9372" ht="14.25" hidden="1" x14ac:dyDescent="0.45"/>
    <row r="9373" ht="14.25" hidden="1" x14ac:dyDescent="0.45"/>
    <row r="9374" ht="14.25" hidden="1" x14ac:dyDescent="0.45"/>
    <row r="9375" ht="14.25" hidden="1" x14ac:dyDescent="0.45"/>
    <row r="9376" ht="14.25" hidden="1" x14ac:dyDescent="0.45"/>
    <row r="9377" ht="14.25" hidden="1" x14ac:dyDescent="0.45"/>
    <row r="9378" ht="14.25" hidden="1" x14ac:dyDescent="0.45"/>
    <row r="9379" ht="14.25" hidden="1" x14ac:dyDescent="0.45"/>
    <row r="9380" ht="14.25" hidden="1" x14ac:dyDescent="0.45"/>
    <row r="9381" ht="14.25" hidden="1" x14ac:dyDescent="0.45"/>
    <row r="9382" ht="14.25" hidden="1" x14ac:dyDescent="0.45"/>
    <row r="9383" ht="14.25" hidden="1" x14ac:dyDescent="0.45"/>
    <row r="9384" ht="14.25" hidden="1" x14ac:dyDescent="0.45"/>
    <row r="9385" ht="14.25" hidden="1" x14ac:dyDescent="0.45"/>
    <row r="9386" ht="14.25" hidden="1" x14ac:dyDescent="0.45"/>
    <row r="9387" ht="14.25" hidden="1" x14ac:dyDescent="0.45"/>
    <row r="9388" ht="14.25" hidden="1" x14ac:dyDescent="0.45"/>
    <row r="9389" ht="14.25" hidden="1" x14ac:dyDescent="0.45"/>
    <row r="9390" ht="14.25" hidden="1" x14ac:dyDescent="0.45"/>
    <row r="9391" ht="14.25" hidden="1" x14ac:dyDescent="0.45"/>
    <row r="9392" ht="14.25" hidden="1" x14ac:dyDescent="0.45"/>
    <row r="9393" ht="14.25" hidden="1" x14ac:dyDescent="0.45"/>
    <row r="9394" ht="14.25" hidden="1" x14ac:dyDescent="0.45"/>
    <row r="9395" ht="14.25" hidden="1" x14ac:dyDescent="0.45"/>
    <row r="9396" ht="14.25" hidden="1" x14ac:dyDescent="0.45"/>
    <row r="9397" ht="14.25" hidden="1" x14ac:dyDescent="0.45"/>
    <row r="9398" ht="14.25" hidden="1" x14ac:dyDescent="0.45"/>
    <row r="9399" ht="14.25" hidden="1" x14ac:dyDescent="0.45"/>
    <row r="9400" ht="14.25" hidden="1" x14ac:dyDescent="0.45"/>
    <row r="9401" ht="14.25" hidden="1" x14ac:dyDescent="0.45"/>
    <row r="9402" ht="14.25" hidden="1" x14ac:dyDescent="0.45"/>
    <row r="9403" ht="14.25" hidden="1" x14ac:dyDescent="0.45"/>
    <row r="9404" ht="14.25" hidden="1" x14ac:dyDescent="0.45"/>
    <row r="9405" ht="14.25" hidden="1" x14ac:dyDescent="0.45"/>
    <row r="9406" ht="14.25" hidden="1" x14ac:dyDescent="0.45"/>
    <row r="9407" ht="14.25" hidden="1" x14ac:dyDescent="0.45"/>
    <row r="9408" ht="14.25" hidden="1" x14ac:dyDescent="0.45"/>
    <row r="9409" ht="14.25" hidden="1" x14ac:dyDescent="0.45"/>
    <row r="9410" ht="14.25" hidden="1" x14ac:dyDescent="0.45"/>
    <row r="9411" ht="14.25" hidden="1" x14ac:dyDescent="0.45"/>
    <row r="9412" ht="14.25" hidden="1" x14ac:dyDescent="0.45"/>
    <row r="9413" ht="14.25" hidden="1" x14ac:dyDescent="0.45"/>
    <row r="9414" ht="14.25" hidden="1" x14ac:dyDescent="0.45"/>
    <row r="9415" ht="14.25" hidden="1" x14ac:dyDescent="0.45"/>
    <row r="9416" ht="14.25" hidden="1" x14ac:dyDescent="0.45"/>
    <row r="9417" ht="14.25" hidden="1" x14ac:dyDescent="0.45"/>
    <row r="9418" ht="14.25" hidden="1" x14ac:dyDescent="0.45"/>
    <row r="9419" ht="14.25" hidden="1" x14ac:dyDescent="0.45"/>
    <row r="9420" ht="14.25" hidden="1" x14ac:dyDescent="0.45"/>
    <row r="9421" ht="14.25" hidden="1" x14ac:dyDescent="0.45"/>
    <row r="9422" ht="14.25" hidden="1" x14ac:dyDescent="0.45"/>
    <row r="9423" ht="14.25" hidden="1" x14ac:dyDescent="0.45"/>
    <row r="9424" ht="14.25" hidden="1" x14ac:dyDescent="0.45"/>
    <row r="9425" ht="14.25" hidden="1" x14ac:dyDescent="0.45"/>
    <row r="9426" ht="14.25" hidden="1" x14ac:dyDescent="0.45"/>
    <row r="9427" ht="14.25" hidden="1" x14ac:dyDescent="0.45"/>
    <row r="9428" ht="14.25" hidden="1" x14ac:dyDescent="0.45"/>
    <row r="9429" ht="14.25" hidden="1" x14ac:dyDescent="0.45"/>
    <row r="9430" ht="14.25" hidden="1" x14ac:dyDescent="0.45"/>
    <row r="9431" ht="14.25" hidden="1" x14ac:dyDescent="0.45"/>
    <row r="9432" ht="14.25" hidden="1" x14ac:dyDescent="0.45"/>
    <row r="9433" ht="14.25" hidden="1" x14ac:dyDescent="0.45"/>
    <row r="9434" ht="14.25" hidden="1" x14ac:dyDescent="0.45"/>
    <row r="9435" ht="14.25" hidden="1" x14ac:dyDescent="0.45"/>
    <row r="9436" ht="14.25" hidden="1" x14ac:dyDescent="0.45"/>
    <row r="9437" ht="14.25" hidden="1" x14ac:dyDescent="0.45"/>
    <row r="9438" ht="14.25" hidden="1" x14ac:dyDescent="0.45"/>
    <row r="9439" ht="14.25" hidden="1" x14ac:dyDescent="0.45"/>
    <row r="9440" ht="14.25" hidden="1" x14ac:dyDescent="0.45"/>
    <row r="9441" ht="14.25" hidden="1" x14ac:dyDescent="0.45"/>
    <row r="9442" ht="14.25" hidden="1" x14ac:dyDescent="0.45"/>
    <row r="9443" ht="14.25" hidden="1" x14ac:dyDescent="0.45"/>
    <row r="9444" ht="14.25" hidden="1" x14ac:dyDescent="0.45"/>
    <row r="9445" ht="14.25" hidden="1" x14ac:dyDescent="0.45"/>
    <row r="9446" ht="14.25" hidden="1" x14ac:dyDescent="0.45"/>
    <row r="9447" ht="14.25" hidden="1" x14ac:dyDescent="0.45"/>
    <row r="9448" ht="14.25" hidden="1" x14ac:dyDescent="0.45"/>
    <row r="9449" ht="14.25" hidden="1" x14ac:dyDescent="0.45"/>
    <row r="9450" ht="14.25" hidden="1" x14ac:dyDescent="0.45"/>
    <row r="9451" ht="14.25" hidden="1" x14ac:dyDescent="0.45"/>
    <row r="9452" ht="14.25" hidden="1" x14ac:dyDescent="0.45"/>
    <row r="9453" ht="14.25" hidden="1" x14ac:dyDescent="0.45"/>
    <row r="9454" ht="14.25" hidden="1" x14ac:dyDescent="0.45"/>
    <row r="9455" ht="14.25" hidden="1" x14ac:dyDescent="0.45"/>
    <row r="9456" ht="14.25" hidden="1" x14ac:dyDescent="0.45"/>
    <row r="9457" ht="14.25" hidden="1" x14ac:dyDescent="0.45"/>
    <row r="9458" ht="14.25" hidden="1" x14ac:dyDescent="0.45"/>
    <row r="9459" ht="14.25" hidden="1" x14ac:dyDescent="0.45"/>
    <row r="9460" ht="14.25" hidden="1" x14ac:dyDescent="0.45"/>
    <row r="9461" ht="14.25" hidden="1" x14ac:dyDescent="0.45"/>
    <row r="9462" ht="14.25" hidden="1" x14ac:dyDescent="0.45"/>
    <row r="9463" ht="14.25" hidden="1" x14ac:dyDescent="0.45"/>
    <row r="9464" ht="14.25" hidden="1" x14ac:dyDescent="0.45"/>
    <row r="9465" ht="14.25" hidden="1" x14ac:dyDescent="0.45"/>
    <row r="9466" ht="14.25" hidden="1" x14ac:dyDescent="0.45"/>
    <row r="9467" ht="14.25" hidden="1" x14ac:dyDescent="0.45"/>
    <row r="9468" ht="14.25" hidden="1" x14ac:dyDescent="0.45"/>
    <row r="9469" ht="14.25" hidden="1" x14ac:dyDescent="0.45"/>
    <row r="9470" ht="14.25" hidden="1" x14ac:dyDescent="0.45"/>
    <row r="9471" ht="14.25" hidden="1" x14ac:dyDescent="0.45"/>
    <row r="9472" ht="14.25" hidden="1" x14ac:dyDescent="0.45"/>
    <row r="9473" ht="14.25" hidden="1" x14ac:dyDescent="0.45"/>
    <row r="9474" ht="14.25" hidden="1" x14ac:dyDescent="0.45"/>
    <row r="9475" ht="14.25" hidden="1" x14ac:dyDescent="0.45"/>
    <row r="9476" ht="14.25" hidden="1" x14ac:dyDescent="0.45"/>
    <row r="9477" ht="14.25" hidden="1" x14ac:dyDescent="0.45"/>
    <row r="9478" ht="14.25" hidden="1" x14ac:dyDescent="0.45"/>
    <row r="9479" ht="14.25" hidden="1" x14ac:dyDescent="0.45"/>
    <row r="9480" ht="14.25" hidden="1" x14ac:dyDescent="0.45"/>
    <row r="9481" ht="14.25" hidden="1" x14ac:dyDescent="0.45"/>
    <row r="9482" ht="14.25" hidden="1" x14ac:dyDescent="0.45"/>
    <row r="9483" ht="14.25" hidden="1" x14ac:dyDescent="0.45"/>
    <row r="9484" ht="14.25" hidden="1" x14ac:dyDescent="0.45"/>
    <row r="9485" ht="14.25" hidden="1" x14ac:dyDescent="0.45"/>
    <row r="9486" ht="14.25" hidden="1" x14ac:dyDescent="0.45"/>
    <row r="9487" ht="14.25" hidden="1" x14ac:dyDescent="0.45"/>
    <row r="9488" ht="14.25" hidden="1" x14ac:dyDescent="0.45"/>
    <row r="9489" ht="14.25" hidden="1" x14ac:dyDescent="0.45"/>
    <row r="9490" ht="14.25" hidden="1" x14ac:dyDescent="0.45"/>
    <row r="9491" ht="14.25" hidden="1" x14ac:dyDescent="0.45"/>
    <row r="9492" ht="14.25" hidden="1" x14ac:dyDescent="0.45"/>
    <row r="9493" ht="14.25" hidden="1" x14ac:dyDescent="0.45"/>
    <row r="9494" ht="14.25" hidden="1" x14ac:dyDescent="0.45"/>
    <row r="9495" ht="14.25" hidden="1" x14ac:dyDescent="0.45"/>
    <row r="9496" ht="14.25" hidden="1" x14ac:dyDescent="0.45"/>
    <row r="9497" ht="14.25" hidden="1" x14ac:dyDescent="0.45"/>
    <row r="9498" ht="14.25" hidden="1" x14ac:dyDescent="0.45"/>
    <row r="9499" ht="14.25" hidden="1" x14ac:dyDescent="0.45"/>
    <row r="9500" ht="14.25" hidden="1" x14ac:dyDescent="0.45"/>
    <row r="9501" ht="14.25" hidden="1" x14ac:dyDescent="0.45"/>
    <row r="9502" ht="14.25" hidden="1" x14ac:dyDescent="0.45"/>
    <row r="9503" ht="14.25" hidden="1" x14ac:dyDescent="0.45"/>
    <row r="9504" ht="14.25" hidden="1" x14ac:dyDescent="0.45"/>
    <row r="9505" ht="14.25" hidden="1" x14ac:dyDescent="0.45"/>
    <row r="9506" ht="14.25" hidden="1" x14ac:dyDescent="0.45"/>
    <row r="9507" ht="14.25" hidden="1" x14ac:dyDescent="0.45"/>
    <row r="9508" ht="14.25" hidden="1" x14ac:dyDescent="0.45"/>
    <row r="9509" ht="14.25" hidden="1" x14ac:dyDescent="0.45"/>
    <row r="9510" ht="14.25" hidden="1" x14ac:dyDescent="0.45"/>
    <row r="9511" ht="14.25" hidden="1" x14ac:dyDescent="0.45"/>
    <row r="9512" ht="14.25" hidden="1" x14ac:dyDescent="0.45"/>
    <row r="9513" ht="14.25" hidden="1" x14ac:dyDescent="0.45"/>
    <row r="9514" ht="14.25" hidden="1" x14ac:dyDescent="0.45"/>
    <row r="9515" ht="14.25" hidden="1" x14ac:dyDescent="0.45"/>
    <row r="9516" ht="14.25" hidden="1" x14ac:dyDescent="0.45"/>
    <row r="9517" ht="14.25" hidden="1" x14ac:dyDescent="0.45"/>
    <row r="9518" ht="14.25" hidden="1" x14ac:dyDescent="0.45"/>
    <row r="9519" ht="14.25" hidden="1" x14ac:dyDescent="0.45"/>
    <row r="9520" ht="14.25" hidden="1" x14ac:dyDescent="0.45"/>
    <row r="9521" ht="14.25" hidden="1" x14ac:dyDescent="0.45"/>
    <row r="9522" ht="14.25" hidden="1" x14ac:dyDescent="0.45"/>
    <row r="9523" ht="14.25" hidden="1" x14ac:dyDescent="0.45"/>
    <row r="9524" ht="14.25" hidden="1" x14ac:dyDescent="0.45"/>
    <row r="9525" ht="14.25" hidden="1" x14ac:dyDescent="0.45"/>
    <row r="9526" ht="14.25" hidden="1" x14ac:dyDescent="0.45"/>
    <row r="9527" ht="14.25" hidden="1" x14ac:dyDescent="0.45"/>
    <row r="9528" ht="14.25" hidden="1" x14ac:dyDescent="0.45"/>
    <row r="9529" ht="14.25" hidden="1" x14ac:dyDescent="0.45"/>
    <row r="9530" ht="14.25" hidden="1" x14ac:dyDescent="0.45"/>
    <row r="9531" ht="14.25" hidden="1" x14ac:dyDescent="0.45"/>
    <row r="9532" ht="14.25" hidden="1" x14ac:dyDescent="0.45"/>
    <row r="9533" ht="14.25" hidden="1" x14ac:dyDescent="0.45"/>
    <row r="9534" ht="14.25" hidden="1" x14ac:dyDescent="0.45"/>
    <row r="9535" ht="14.25" hidden="1" x14ac:dyDescent="0.45"/>
    <row r="9536" ht="14.25" hidden="1" x14ac:dyDescent="0.45"/>
    <row r="9537" ht="14.25" hidden="1" x14ac:dyDescent="0.45"/>
    <row r="9538" ht="14.25" hidden="1" x14ac:dyDescent="0.45"/>
    <row r="9539" ht="14.25" hidden="1" x14ac:dyDescent="0.45"/>
    <row r="9540" ht="14.25" hidden="1" x14ac:dyDescent="0.45"/>
    <row r="9541" ht="14.25" hidden="1" x14ac:dyDescent="0.45"/>
    <row r="9542" ht="14.25" hidden="1" x14ac:dyDescent="0.45"/>
    <row r="9543" ht="14.25" hidden="1" x14ac:dyDescent="0.45"/>
    <row r="9544" ht="14.25" hidden="1" x14ac:dyDescent="0.45"/>
    <row r="9545" ht="14.25" hidden="1" x14ac:dyDescent="0.45"/>
    <row r="9546" ht="14.25" hidden="1" x14ac:dyDescent="0.45"/>
    <row r="9547" ht="14.25" hidden="1" x14ac:dyDescent="0.45"/>
    <row r="9548" ht="14.25" hidden="1" x14ac:dyDescent="0.45"/>
    <row r="9549" ht="14.25" hidden="1" x14ac:dyDescent="0.45"/>
    <row r="9550" ht="14.25" hidden="1" x14ac:dyDescent="0.45"/>
    <row r="9551" ht="14.25" hidden="1" x14ac:dyDescent="0.45"/>
    <row r="9552" ht="14.25" hidden="1" x14ac:dyDescent="0.45"/>
    <row r="9553" ht="14.25" hidden="1" x14ac:dyDescent="0.45"/>
    <row r="9554" ht="14.25" hidden="1" x14ac:dyDescent="0.45"/>
    <row r="9555" ht="14.25" hidden="1" x14ac:dyDescent="0.45"/>
    <row r="9556" ht="14.25" hidden="1" x14ac:dyDescent="0.45"/>
    <row r="9557" ht="14.25" hidden="1" x14ac:dyDescent="0.45"/>
    <row r="9558" ht="14.25" hidden="1" x14ac:dyDescent="0.45"/>
    <row r="9559" ht="14.25" hidden="1" x14ac:dyDescent="0.45"/>
    <row r="9560" ht="14.25" hidden="1" x14ac:dyDescent="0.45"/>
    <row r="9561" ht="14.25" hidden="1" x14ac:dyDescent="0.45"/>
    <row r="9562" ht="14.25" hidden="1" x14ac:dyDescent="0.45"/>
    <row r="9563" ht="14.25" hidden="1" x14ac:dyDescent="0.45"/>
    <row r="9564" ht="14.25" hidden="1" x14ac:dyDescent="0.45"/>
    <row r="9565" ht="14.25" hidden="1" x14ac:dyDescent="0.45"/>
    <row r="9566" ht="14.25" hidden="1" x14ac:dyDescent="0.45"/>
    <row r="9567" ht="14.25" hidden="1" x14ac:dyDescent="0.45"/>
    <row r="9568" ht="14.25" hidden="1" x14ac:dyDescent="0.45"/>
    <row r="9569" ht="14.25" hidden="1" x14ac:dyDescent="0.45"/>
    <row r="9570" ht="14.25" hidden="1" x14ac:dyDescent="0.45"/>
    <row r="9571" ht="14.25" hidden="1" x14ac:dyDescent="0.45"/>
    <row r="9572" ht="14.25" hidden="1" x14ac:dyDescent="0.45"/>
    <row r="9573" ht="14.25" hidden="1" x14ac:dyDescent="0.45"/>
    <row r="9574" ht="14.25" hidden="1" x14ac:dyDescent="0.45"/>
    <row r="9575" ht="14.25" hidden="1" x14ac:dyDescent="0.45"/>
    <row r="9576" ht="14.25" hidden="1" x14ac:dyDescent="0.45"/>
    <row r="9577" ht="14.25" hidden="1" x14ac:dyDescent="0.45"/>
    <row r="9578" ht="14.25" hidden="1" x14ac:dyDescent="0.45"/>
    <row r="9579" ht="14.25" hidden="1" x14ac:dyDescent="0.45"/>
    <row r="9580" ht="14.25" hidden="1" x14ac:dyDescent="0.45"/>
    <row r="9581" ht="14.25" hidden="1" x14ac:dyDescent="0.45"/>
    <row r="9582" ht="14.25" hidden="1" x14ac:dyDescent="0.45"/>
    <row r="9583" ht="14.25" hidden="1" x14ac:dyDescent="0.45"/>
    <row r="9584" ht="14.25" hidden="1" x14ac:dyDescent="0.45"/>
    <row r="9585" ht="14.25" hidden="1" x14ac:dyDescent="0.45"/>
    <row r="9586" ht="14.25" hidden="1" x14ac:dyDescent="0.45"/>
    <row r="9587" ht="14.25" hidden="1" x14ac:dyDescent="0.45"/>
    <row r="9588" ht="14.25" hidden="1" x14ac:dyDescent="0.45"/>
    <row r="9589" ht="14.25" hidden="1" x14ac:dyDescent="0.45"/>
    <row r="9590" ht="14.25" hidden="1" x14ac:dyDescent="0.45"/>
    <row r="9591" ht="14.25" hidden="1" x14ac:dyDescent="0.45"/>
    <row r="9592" ht="14.25" hidden="1" x14ac:dyDescent="0.45"/>
    <row r="9593" ht="14.25" hidden="1" x14ac:dyDescent="0.45"/>
    <row r="9594" ht="14.25" hidden="1" x14ac:dyDescent="0.45"/>
    <row r="9595" ht="14.25" hidden="1" x14ac:dyDescent="0.45"/>
    <row r="9596" ht="14.25" hidden="1" x14ac:dyDescent="0.45"/>
    <row r="9597" ht="14.25" hidden="1" x14ac:dyDescent="0.45"/>
    <row r="9598" ht="14.25" hidden="1" x14ac:dyDescent="0.45"/>
    <row r="9599" ht="14.25" hidden="1" x14ac:dyDescent="0.45"/>
    <row r="9600" ht="14.25" hidden="1" x14ac:dyDescent="0.45"/>
    <row r="9601" ht="14.25" hidden="1" x14ac:dyDescent="0.45"/>
    <row r="9602" ht="14.25" hidden="1" x14ac:dyDescent="0.45"/>
    <row r="9603" ht="14.25" hidden="1" x14ac:dyDescent="0.45"/>
    <row r="9604" ht="14.25" hidden="1" x14ac:dyDescent="0.45"/>
    <row r="9605" ht="14.25" hidden="1" x14ac:dyDescent="0.45"/>
    <row r="9606" ht="14.25" hidden="1" x14ac:dyDescent="0.45"/>
    <row r="9607" ht="14.25" hidden="1" x14ac:dyDescent="0.45"/>
    <row r="9608" ht="14.25" hidden="1" x14ac:dyDescent="0.45"/>
    <row r="9609" ht="14.25" hidden="1" x14ac:dyDescent="0.45"/>
    <row r="9610" ht="14.25" hidden="1" x14ac:dyDescent="0.45"/>
    <row r="9611" ht="14.25" hidden="1" x14ac:dyDescent="0.45"/>
    <row r="9612" ht="14.25" hidden="1" x14ac:dyDescent="0.45"/>
    <row r="9613" ht="14.25" hidden="1" x14ac:dyDescent="0.45"/>
    <row r="9614" ht="14.25" hidden="1" x14ac:dyDescent="0.45"/>
    <row r="9615" ht="14.25" hidden="1" x14ac:dyDescent="0.45"/>
    <row r="9616" ht="14.25" hidden="1" x14ac:dyDescent="0.45"/>
    <row r="9617" ht="14.25" hidden="1" x14ac:dyDescent="0.45"/>
    <row r="9618" ht="14.25" hidden="1" x14ac:dyDescent="0.45"/>
    <row r="9619" ht="14.25" hidden="1" x14ac:dyDescent="0.45"/>
    <row r="9620" ht="14.25" hidden="1" x14ac:dyDescent="0.45"/>
    <row r="9621" ht="14.25" hidden="1" x14ac:dyDescent="0.45"/>
    <row r="9622" ht="14.25" hidden="1" x14ac:dyDescent="0.45"/>
    <row r="9623" ht="14.25" hidden="1" x14ac:dyDescent="0.45"/>
    <row r="9624" ht="14.25" hidden="1" x14ac:dyDescent="0.45"/>
    <row r="9625" ht="14.25" hidden="1" x14ac:dyDescent="0.45"/>
    <row r="9626" ht="14.25" hidden="1" x14ac:dyDescent="0.45"/>
    <row r="9627" ht="14.25" hidden="1" x14ac:dyDescent="0.45"/>
    <row r="9628" ht="14.25" hidden="1" x14ac:dyDescent="0.45"/>
    <row r="9629" ht="14.25" hidden="1" x14ac:dyDescent="0.45"/>
    <row r="9630" ht="14.25" hidden="1" x14ac:dyDescent="0.45"/>
    <row r="9631" ht="14.25" hidden="1" x14ac:dyDescent="0.45"/>
    <row r="9632" ht="14.25" hidden="1" x14ac:dyDescent="0.45"/>
    <row r="9633" ht="14.25" hidden="1" x14ac:dyDescent="0.45"/>
    <row r="9634" ht="14.25" hidden="1" x14ac:dyDescent="0.45"/>
    <row r="9635" ht="14.25" hidden="1" x14ac:dyDescent="0.45"/>
    <row r="9636" ht="14.25" hidden="1" x14ac:dyDescent="0.45"/>
    <row r="9637" ht="14.25" hidden="1" x14ac:dyDescent="0.45"/>
    <row r="9638" ht="14.25" hidden="1" x14ac:dyDescent="0.45"/>
    <row r="9639" ht="14.25" hidden="1" x14ac:dyDescent="0.45"/>
    <row r="9640" ht="14.25" hidden="1" x14ac:dyDescent="0.45"/>
    <row r="9641" ht="14.25" hidden="1" x14ac:dyDescent="0.45"/>
    <row r="9642" ht="14.25" hidden="1" x14ac:dyDescent="0.45"/>
    <row r="9643" ht="14.25" hidden="1" x14ac:dyDescent="0.45"/>
    <row r="9644" ht="14.25" hidden="1" x14ac:dyDescent="0.45"/>
    <row r="9645" ht="14.25" hidden="1" x14ac:dyDescent="0.45"/>
    <row r="9646" ht="14.25" hidden="1" x14ac:dyDescent="0.45"/>
    <row r="9647" ht="14.25" hidden="1" x14ac:dyDescent="0.45"/>
    <row r="9648" ht="14.25" hidden="1" x14ac:dyDescent="0.45"/>
    <row r="9649" ht="14.25" hidden="1" x14ac:dyDescent="0.45"/>
    <row r="9650" ht="14.25" hidden="1" x14ac:dyDescent="0.45"/>
    <row r="9651" ht="14.25" hidden="1" x14ac:dyDescent="0.45"/>
    <row r="9652" ht="14.25" hidden="1" x14ac:dyDescent="0.45"/>
    <row r="9653" ht="14.25" hidden="1" x14ac:dyDescent="0.45"/>
    <row r="9654" ht="14.25" hidden="1" x14ac:dyDescent="0.45"/>
    <row r="9655" ht="14.25" hidden="1" x14ac:dyDescent="0.45"/>
    <row r="9656" ht="14.25" hidden="1" x14ac:dyDescent="0.45"/>
    <row r="9657" ht="14.25" hidden="1" x14ac:dyDescent="0.45"/>
    <row r="9658" ht="14.25" hidden="1" x14ac:dyDescent="0.45"/>
    <row r="9659" ht="14.25" hidden="1" x14ac:dyDescent="0.45"/>
    <row r="9660" ht="14.25" hidden="1" x14ac:dyDescent="0.45"/>
    <row r="9661" ht="14.25" hidden="1" x14ac:dyDescent="0.45"/>
    <row r="9662" ht="14.25" hidden="1" x14ac:dyDescent="0.45"/>
    <row r="9663" ht="14.25" hidden="1" x14ac:dyDescent="0.45"/>
    <row r="9664" ht="14.25" hidden="1" x14ac:dyDescent="0.45"/>
    <row r="9665" ht="14.25" hidden="1" x14ac:dyDescent="0.45"/>
    <row r="9666" ht="14.25" hidden="1" x14ac:dyDescent="0.45"/>
    <row r="9667" ht="14.25" hidden="1" x14ac:dyDescent="0.45"/>
    <row r="9668" ht="14.25" hidden="1" x14ac:dyDescent="0.45"/>
    <row r="9669" ht="14.25" hidden="1" x14ac:dyDescent="0.45"/>
    <row r="9670" ht="14.25" hidden="1" x14ac:dyDescent="0.45"/>
    <row r="9671" ht="14.25" hidden="1" x14ac:dyDescent="0.45"/>
    <row r="9672" ht="14.25" hidden="1" x14ac:dyDescent="0.45"/>
    <row r="9673" ht="14.25" hidden="1" x14ac:dyDescent="0.45"/>
    <row r="9674" ht="14.25" hidden="1" x14ac:dyDescent="0.45"/>
    <row r="9675" ht="14.25" hidden="1" x14ac:dyDescent="0.45"/>
    <row r="9676" ht="14.25" hidden="1" x14ac:dyDescent="0.45"/>
    <row r="9677" ht="14.25" hidden="1" x14ac:dyDescent="0.45"/>
    <row r="9678" ht="14.25" hidden="1" x14ac:dyDescent="0.45"/>
    <row r="9679" ht="14.25" hidden="1" x14ac:dyDescent="0.45"/>
    <row r="9680" ht="14.25" hidden="1" x14ac:dyDescent="0.45"/>
    <row r="9681" ht="14.25" hidden="1" x14ac:dyDescent="0.45"/>
    <row r="9682" ht="14.25" hidden="1" x14ac:dyDescent="0.45"/>
    <row r="9683" ht="14.25" hidden="1" x14ac:dyDescent="0.45"/>
    <row r="9684" ht="14.25" hidden="1" x14ac:dyDescent="0.45"/>
    <row r="9685" ht="14.25" hidden="1" x14ac:dyDescent="0.45"/>
    <row r="9686" ht="14.25" hidden="1" x14ac:dyDescent="0.45"/>
    <row r="9687" ht="14.25" hidden="1" x14ac:dyDescent="0.45"/>
    <row r="9688" ht="14.25" hidden="1" x14ac:dyDescent="0.45"/>
    <row r="9689" ht="14.25" hidden="1" x14ac:dyDescent="0.45"/>
    <row r="9690" ht="14.25" hidden="1" x14ac:dyDescent="0.45"/>
    <row r="9691" ht="14.25" hidden="1" x14ac:dyDescent="0.45"/>
    <row r="9692" ht="14.25" hidden="1" x14ac:dyDescent="0.45"/>
    <row r="9693" ht="14.25" hidden="1" x14ac:dyDescent="0.45"/>
    <row r="9694" ht="14.25" hidden="1" x14ac:dyDescent="0.45"/>
    <row r="9695" ht="14.25" hidden="1" x14ac:dyDescent="0.45"/>
    <row r="9696" ht="14.25" hidden="1" x14ac:dyDescent="0.45"/>
    <row r="9697" ht="14.25" hidden="1" x14ac:dyDescent="0.45"/>
    <row r="9698" ht="14.25" hidden="1" x14ac:dyDescent="0.45"/>
    <row r="9699" ht="14.25" hidden="1" x14ac:dyDescent="0.45"/>
    <row r="9700" ht="14.25" hidden="1" x14ac:dyDescent="0.45"/>
    <row r="9701" ht="14.25" hidden="1" x14ac:dyDescent="0.45"/>
    <row r="9702" ht="14.25" hidden="1" x14ac:dyDescent="0.45"/>
    <row r="9703" ht="14.25" hidden="1" x14ac:dyDescent="0.45"/>
    <row r="9704" ht="14.25" hidden="1" x14ac:dyDescent="0.45"/>
    <row r="9705" ht="14.25" hidden="1" x14ac:dyDescent="0.45"/>
    <row r="9706" ht="14.25" hidden="1" x14ac:dyDescent="0.45"/>
    <row r="9707" ht="14.25" hidden="1" x14ac:dyDescent="0.45"/>
    <row r="9708" ht="14.25" hidden="1" x14ac:dyDescent="0.45"/>
    <row r="9709" ht="14.25" hidden="1" x14ac:dyDescent="0.45"/>
    <row r="9710" ht="14.25" hidden="1" x14ac:dyDescent="0.45"/>
    <row r="9711" ht="14.25" hidden="1" x14ac:dyDescent="0.45"/>
    <row r="9712" ht="14.25" hidden="1" x14ac:dyDescent="0.45"/>
    <row r="9713" ht="14.25" hidden="1" x14ac:dyDescent="0.45"/>
    <row r="9714" ht="14.25" hidden="1" x14ac:dyDescent="0.45"/>
    <row r="9715" ht="14.25" hidden="1" x14ac:dyDescent="0.45"/>
    <row r="9716" ht="14.25" hidden="1" x14ac:dyDescent="0.45"/>
    <row r="9717" ht="14.25" hidden="1" x14ac:dyDescent="0.45"/>
    <row r="9718" ht="14.25" hidden="1" x14ac:dyDescent="0.45"/>
    <row r="9719" ht="14.25" hidden="1" x14ac:dyDescent="0.45"/>
    <row r="9720" ht="14.25" hidden="1" x14ac:dyDescent="0.45"/>
    <row r="9721" ht="14.25" hidden="1" x14ac:dyDescent="0.45"/>
    <row r="9722" ht="14.25" hidden="1" x14ac:dyDescent="0.45"/>
    <row r="9723" ht="14.25" hidden="1" x14ac:dyDescent="0.45"/>
    <row r="9724" ht="14.25" hidden="1" x14ac:dyDescent="0.45"/>
    <row r="9725" ht="14.25" hidden="1" x14ac:dyDescent="0.45"/>
    <row r="9726" ht="14.25" hidden="1" x14ac:dyDescent="0.45"/>
    <row r="9727" ht="14.25" hidden="1" x14ac:dyDescent="0.45"/>
    <row r="9728" ht="14.25" hidden="1" x14ac:dyDescent="0.45"/>
    <row r="9729" ht="14.25" hidden="1" x14ac:dyDescent="0.45"/>
    <row r="9730" ht="14.25" hidden="1" x14ac:dyDescent="0.45"/>
    <row r="9731" ht="14.25" hidden="1" x14ac:dyDescent="0.45"/>
    <row r="9732" ht="14.25" hidden="1" x14ac:dyDescent="0.45"/>
    <row r="9733" ht="14.25" hidden="1" x14ac:dyDescent="0.45"/>
    <row r="9734" ht="14.25" hidden="1" x14ac:dyDescent="0.45"/>
    <row r="9735" ht="14.25" hidden="1" x14ac:dyDescent="0.45"/>
    <row r="9736" ht="14.25" hidden="1" x14ac:dyDescent="0.45"/>
    <row r="9737" ht="14.25" hidden="1" x14ac:dyDescent="0.45"/>
    <row r="9738" ht="14.25" hidden="1" x14ac:dyDescent="0.45"/>
    <row r="9739" ht="14.25" hidden="1" x14ac:dyDescent="0.45"/>
    <row r="9740" ht="14.25" hidden="1" x14ac:dyDescent="0.45"/>
    <row r="9741" ht="14.25" hidden="1" x14ac:dyDescent="0.45"/>
    <row r="9742" ht="14.25" hidden="1" x14ac:dyDescent="0.45"/>
    <row r="9743" ht="14.25" hidden="1" x14ac:dyDescent="0.45"/>
    <row r="9744" ht="14.25" hidden="1" x14ac:dyDescent="0.45"/>
    <row r="9745" ht="14.25" hidden="1" x14ac:dyDescent="0.45"/>
    <row r="9746" ht="14.25" hidden="1" x14ac:dyDescent="0.45"/>
    <row r="9747" ht="14.25" hidden="1" x14ac:dyDescent="0.45"/>
    <row r="9748" ht="14.25" hidden="1" x14ac:dyDescent="0.45"/>
    <row r="9749" ht="14.25" hidden="1" x14ac:dyDescent="0.45"/>
    <row r="9750" ht="14.25" hidden="1" x14ac:dyDescent="0.45"/>
    <row r="9751" ht="14.25" hidden="1" x14ac:dyDescent="0.45"/>
    <row r="9752" ht="14.25" hidden="1" x14ac:dyDescent="0.45"/>
    <row r="9753" ht="14.25" hidden="1" x14ac:dyDescent="0.45"/>
    <row r="9754" ht="14.25" hidden="1" x14ac:dyDescent="0.45"/>
    <row r="9755" ht="14.25" hidden="1" x14ac:dyDescent="0.45"/>
    <row r="9756" ht="14.25" hidden="1" x14ac:dyDescent="0.45"/>
    <row r="9757" ht="14.25" hidden="1" x14ac:dyDescent="0.45"/>
    <row r="9758" ht="14.25" hidden="1" x14ac:dyDescent="0.45"/>
    <row r="9759" ht="14.25" hidden="1" x14ac:dyDescent="0.45"/>
    <row r="9760" ht="14.25" hidden="1" x14ac:dyDescent="0.45"/>
    <row r="9761" ht="14.25" hidden="1" x14ac:dyDescent="0.45"/>
    <row r="9762" ht="14.25" hidden="1" x14ac:dyDescent="0.45"/>
    <row r="9763" ht="14.25" hidden="1" x14ac:dyDescent="0.45"/>
    <row r="9764" ht="14.25" hidden="1" x14ac:dyDescent="0.45"/>
    <row r="9765" ht="14.25" hidden="1" x14ac:dyDescent="0.45"/>
    <row r="9766" ht="14.25" hidden="1" x14ac:dyDescent="0.45"/>
    <row r="9767" ht="14.25" hidden="1" x14ac:dyDescent="0.45"/>
    <row r="9768" ht="14.25" hidden="1" x14ac:dyDescent="0.45"/>
    <row r="9769" ht="14.25" hidden="1" x14ac:dyDescent="0.45"/>
    <row r="9770" ht="14.25" hidden="1" x14ac:dyDescent="0.45"/>
    <row r="9771" ht="14.25" hidden="1" x14ac:dyDescent="0.45"/>
    <row r="9772" ht="14.25" hidden="1" x14ac:dyDescent="0.45"/>
    <row r="9773" ht="14.25" hidden="1" x14ac:dyDescent="0.45"/>
    <row r="9774" ht="14.25" hidden="1" x14ac:dyDescent="0.45"/>
    <row r="9775" ht="14.25" hidden="1" x14ac:dyDescent="0.45"/>
    <row r="9776" ht="14.25" hidden="1" x14ac:dyDescent="0.45"/>
    <row r="9777" ht="14.25" hidden="1" x14ac:dyDescent="0.45"/>
    <row r="9778" ht="14.25" hidden="1" x14ac:dyDescent="0.45"/>
    <row r="9779" ht="14.25" hidden="1" x14ac:dyDescent="0.45"/>
    <row r="9780" ht="14.25" hidden="1" x14ac:dyDescent="0.45"/>
    <row r="9781" ht="14.25" hidden="1" x14ac:dyDescent="0.45"/>
    <row r="9782" ht="14.25" hidden="1" x14ac:dyDescent="0.45"/>
    <row r="9783" ht="14.25" hidden="1" x14ac:dyDescent="0.45"/>
    <row r="9784" ht="14.25" hidden="1" x14ac:dyDescent="0.45"/>
    <row r="9785" ht="14.25" hidden="1" x14ac:dyDescent="0.45"/>
    <row r="9786" ht="14.25" hidden="1" x14ac:dyDescent="0.45"/>
    <row r="9787" ht="14.25" hidden="1" x14ac:dyDescent="0.45"/>
    <row r="9788" ht="14.25" hidden="1" x14ac:dyDescent="0.45"/>
    <row r="9789" ht="14.25" hidden="1" x14ac:dyDescent="0.45"/>
    <row r="9790" ht="14.25" hidden="1" x14ac:dyDescent="0.45"/>
    <row r="9791" ht="14.25" hidden="1" x14ac:dyDescent="0.45"/>
    <row r="9792" ht="14.25" hidden="1" x14ac:dyDescent="0.45"/>
    <row r="9793" ht="14.25" hidden="1" x14ac:dyDescent="0.45"/>
    <row r="9794" ht="14.25" hidden="1" x14ac:dyDescent="0.45"/>
    <row r="9795" ht="14.25" hidden="1" x14ac:dyDescent="0.45"/>
    <row r="9796" ht="14.25" hidden="1" x14ac:dyDescent="0.45"/>
    <row r="9797" ht="14.25" hidden="1" x14ac:dyDescent="0.45"/>
    <row r="9798" ht="14.25" hidden="1" x14ac:dyDescent="0.45"/>
    <row r="9799" ht="14.25" hidden="1" x14ac:dyDescent="0.45"/>
    <row r="9800" ht="14.25" hidden="1" x14ac:dyDescent="0.45"/>
    <row r="9801" ht="14.25" hidden="1" x14ac:dyDescent="0.45"/>
    <row r="9802" ht="14.25" hidden="1" x14ac:dyDescent="0.45"/>
    <row r="9803" ht="14.25" hidden="1" x14ac:dyDescent="0.45"/>
    <row r="9804" ht="14.25" hidden="1" x14ac:dyDescent="0.45"/>
    <row r="9805" ht="14.25" hidden="1" x14ac:dyDescent="0.45"/>
    <row r="9806" ht="14.25" hidden="1" x14ac:dyDescent="0.45"/>
    <row r="9807" ht="14.25" hidden="1" x14ac:dyDescent="0.45"/>
    <row r="9808" ht="14.25" hidden="1" x14ac:dyDescent="0.45"/>
    <row r="9809" ht="14.25" hidden="1" x14ac:dyDescent="0.45"/>
    <row r="9810" ht="14.25" hidden="1" x14ac:dyDescent="0.45"/>
    <row r="9811" ht="14.25" hidden="1" x14ac:dyDescent="0.45"/>
    <row r="9812" ht="14.25" hidden="1" x14ac:dyDescent="0.45"/>
    <row r="9813" ht="14.25" hidden="1" x14ac:dyDescent="0.45"/>
    <row r="9814" ht="14.25" hidden="1" x14ac:dyDescent="0.45"/>
    <row r="9815" ht="14.25" hidden="1" x14ac:dyDescent="0.45"/>
    <row r="9816" ht="14.25" hidden="1" x14ac:dyDescent="0.45"/>
    <row r="9817" ht="14.25" hidden="1" x14ac:dyDescent="0.45"/>
    <row r="9818" ht="14.25" hidden="1" x14ac:dyDescent="0.45"/>
    <row r="9819" ht="14.25" hidden="1" x14ac:dyDescent="0.45"/>
    <row r="9820" ht="14.25" hidden="1" x14ac:dyDescent="0.45"/>
    <row r="9821" ht="14.25" hidden="1" x14ac:dyDescent="0.45"/>
    <row r="9822" ht="14.25" hidden="1" x14ac:dyDescent="0.45"/>
    <row r="9823" ht="14.25" hidden="1" x14ac:dyDescent="0.45"/>
    <row r="9824" ht="14.25" hidden="1" x14ac:dyDescent="0.45"/>
    <row r="9825" ht="14.25" hidden="1" x14ac:dyDescent="0.45"/>
    <row r="9826" ht="14.25" hidden="1" x14ac:dyDescent="0.45"/>
    <row r="9827" ht="14.25" hidden="1" x14ac:dyDescent="0.45"/>
    <row r="9828" ht="14.25" hidden="1" x14ac:dyDescent="0.45"/>
    <row r="9829" ht="14.25" hidden="1" x14ac:dyDescent="0.45"/>
    <row r="9830" ht="14.25" hidden="1" x14ac:dyDescent="0.45"/>
    <row r="9831" ht="14.25" hidden="1" x14ac:dyDescent="0.45"/>
    <row r="9832" ht="14.25" hidden="1" x14ac:dyDescent="0.45"/>
    <row r="9833" ht="14.25" hidden="1" x14ac:dyDescent="0.45"/>
    <row r="9834" ht="14.25" hidden="1" x14ac:dyDescent="0.45"/>
    <row r="9835" ht="14.25" hidden="1" x14ac:dyDescent="0.45"/>
    <row r="9836" ht="14.25" hidden="1" x14ac:dyDescent="0.45"/>
    <row r="9837" ht="14.25" hidden="1" x14ac:dyDescent="0.45"/>
    <row r="9838" ht="14.25" hidden="1" x14ac:dyDescent="0.45"/>
    <row r="9839" ht="14.25" hidden="1" x14ac:dyDescent="0.45"/>
    <row r="9840" ht="14.25" hidden="1" x14ac:dyDescent="0.45"/>
    <row r="9841" ht="14.25" hidden="1" x14ac:dyDescent="0.45"/>
    <row r="9842" ht="14.25" hidden="1" x14ac:dyDescent="0.45"/>
    <row r="9843" ht="14.25" hidden="1" x14ac:dyDescent="0.45"/>
    <row r="9844" ht="14.25" hidden="1" x14ac:dyDescent="0.45"/>
    <row r="9845" ht="14.25" hidden="1" x14ac:dyDescent="0.45"/>
    <row r="9846" ht="14.25" hidden="1" x14ac:dyDescent="0.45"/>
    <row r="9847" ht="14.25" hidden="1" x14ac:dyDescent="0.45"/>
    <row r="9848" ht="14.25" hidden="1" x14ac:dyDescent="0.45"/>
    <row r="9849" ht="14.25" hidden="1" x14ac:dyDescent="0.45"/>
    <row r="9850" ht="14.25" hidden="1" x14ac:dyDescent="0.45"/>
    <row r="9851" ht="14.25" hidden="1" x14ac:dyDescent="0.45"/>
    <row r="9852" ht="14.25" hidden="1" x14ac:dyDescent="0.45"/>
    <row r="9853" ht="14.25" hidden="1" x14ac:dyDescent="0.45"/>
    <row r="9854" ht="14.25" hidden="1" x14ac:dyDescent="0.45"/>
    <row r="9855" ht="14.25" hidden="1" x14ac:dyDescent="0.45"/>
    <row r="9856" ht="14.25" hidden="1" x14ac:dyDescent="0.45"/>
    <row r="9857" ht="14.25" hidden="1" x14ac:dyDescent="0.45"/>
    <row r="9858" ht="14.25" hidden="1" x14ac:dyDescent="0.45"/>
    <row r="9859" ht="14.25" hidden="1" x14ac:dyDescent="0.45"/>
    <row r="9860" ht="14.25" hidden="1" x14ac:dyDescent="0.45"/>
    <row r="9861" ht="14.25" hidden="1" x14ac:dyDescent="0.45"/>
    <row r="9862" ht="14.25" hidden="1" x14ac:dyDescent="0.45"/>
    <row r="9863" ht="14.25" hidden="1" x14ac:dyDescent="0.45"/>
    <row r="9864" ht="14.25" hidden="1" x14ac:dyDescent="0.45"/>
    <row r="9865" ht="14.25" hidden="1" x14ac:dyDescent="0.45"/>
    <row r="9866" ht="14.25" hidden="1" x14ac:dyDescent="0.45"/>
    <row r="9867" ht="14.25" hidden="1" x14ac:dyDescent="0.45"/>
    <row r="9868" ht="14.25" hidden="1" x14ac:dyDescent="0.45"/>
    <row r="9869" ht="14.25" hidden="1" x14ac:dyDescent="0.45"/>
    <row r="9870" ht="14.25" hidden="1" x14ac:dyDescent="0.45"/>
    <row r="9871" ht="14.25" hidden="1" x14ac:dyDescent="0.45"/>
    <row r="9872" ht="14.25" hidden="1" x14ac:dyDescent="0.45"/>
    <row r="9873" ht="14.25" hidden="1" x14ac:dyDescent="0.45"/>
    <row r="9874" ht="14.25" hidden="1" x14ac:dyDescent="0.45"/>
    <row r="9875" ht="14.25" hidden="1" x14ac:dyDescent="0.45"/>
    <row r="9876" ht="14.25" hidden="1" x14ac:dyDescent="0.45"/>
    <row r="9877" ht="14.25" hidden="1" x14ac:dyDescent="0.45"/>
    <row r="9878" ht="14.25" hidden="1" x14ac:dyDescent="0.45"/>
    <row r="9879" ht="14.25" hidden="1" x14ac:dyDescent="0.45"/>
    <row r="9880" ht="14.25" hidden="1" x14ac:dyDescent="0.45"/>
    <row r="9881" ht="14.25" hidden="1" x14ac:dyDescent="0.45"/>
    <row r="9882" ht="14.25" hidden="1" x14ac:dyDescent="0.45"/>
    <row r="9883" ht="14.25" hidden="1" x14ac:dyDescent="0.45"/>
    <row r="9884" ht="14.25" hidden="1" x14ac:dyDescent="0.45"/>
    <row r="9885" ht="14.25" hidden="1" x14ac:dyDescent="0.45"/>
    <row r="9886" ht="14.25" hidden="1" x14ac:dyDescent="0.45"/>
    <row r="9887" ht="14.25" hidden="1" x14ac:dyDescent="0.45"/>
    <row r="9888" ht="14.25" hidden="1" x14ac:dyDescent="0.45"/>
    <row r="9889" ht="14.25" hidden="1" x14ac:dyDescent="0.45"/>
    <row r="9890" ht="14.25" hidden="1" x14ac:dyDescent="0.45"/>
    <row r="9891" ht="14.25" hidden="1" x14ac:dyDescent="0.45"/>
    <row r="9892" ht="14.25" hidden="1" x14ac:dyDescent="0.45"/>
    <row r="9893" ht="14.25" hidden="1" x14ac:dyDescent="0.45"/>
    <row r="9894" ht="14.25" hidden="1" x14ac:dyDescent="0.45"/>
    <row r="9895" ht="14.25" hidden="1" x14ac:dyDescent="0.45"/>
    <row r="9896" ht="14.25" hidden="1" x14ac:dyDescent="0.45"/>
    <row r="9897" ht="14.25" hidden="1" x14ac:dyDescent="0.45"/>
    <row r="9898" ht="14.25" hidden="1" x14ac:dyDescent="0.45"/>
    <row r="9899" ht="14.25" hidden="1" x14ac:dyDescent="0.45"/>
    <row r="9900" ht="14.25" hidden="1" x14ac:dyDescent="0.45"/>
    <row r="9901" ht="14.25" hidden="1" x14ac:dyDescent="0.45"/>
    <row r="9902" ht="14.25" hidden="1" x14ac:dyDescent="0.45"/>
    <row r="9903" ht="14.25" hidden="1" x14ac:dyDescent="0.45"/>
    <row r="9904" ht="14.25" hidden="1" x14ac:dyDescent="0.45"/>
    <row r="9905" ht="14.25" hidden="1" x14ac:dyDescent="0.45"/>
    <row r="9906" ht="14.25" hidden="1" x14ac:dyDescent="0.45"/>
    <row r="9907" ht="14.25" hidden="1" x14ac:dyDescent="0.45"/>
    <row r="9908" ht="14.25" hidden="1" x14ac:dyDescent="0.45"/>
    <row r="9909" ht="14.25" hidden="1" x14ac:dyDescent="0.45"/>
    <row r="9910" ht="14.25" hidden="1" x14ac:dyDescent="0.45"/>
    <row r="9911" ht="14.25" hidden="1" x14ac:dyDescent="0.45"/>
    <row r="9912" ht="14.25" hidden="1" x14ac:dyDescent="0.45"/>
    <row r="9913" ht="14.25" hidden="1" x14ac:dyDescent="0.45"/>
    <row r="9914" ht="14.25" hidden="1" x14ac:dyDescent="0.45"/>
    <row r="9915" ht="14.25" hidden="1" x14ac:dyDescent="0.45"/>
    <row r="9916" ht="14.25" hidden="1" x14ac:dyDescent="0.45"/>
    <row r="9917" ht="14.25" hidden="1" x14ac:dyDescent="0.45"/>
    <row r="9918" ht="14.25" hidden="1" x14ac:dyDescent="0.45"/>
    <row r="9919" ht="14.25" hidden="1" x14ac:dyDescent="0.45"/>
    <row r="9920" ht="14.25" hidden="1" x14ac:dyDescent="0.45"/>
    <row r="9921" ht="14.25" hidden="1" x14ac:dyDescent="0.45"/>
    <row r="9922" ht="14.25" hidden="1" x14ac:dyDescent="0.45"/>
    <row r="9923" ht="14.25" hidden="1" x14ac:dyDescent="0.45"/>
    <row r="9924" ht="14.25" hidden="1" x14ac:dyDescent="0.45"/>
    <row r="9925" ht="14.25" hidden="1" x14ac:dyDescent="0.45"/>
    <row r="9926" ht="14.25" hidden="1" x14ac:dyDescent="0.45"/>
    <row r="9927" ht="14.25" hidden="1" x14ac:dyDescent="0.45"/>
    <row r="9928" ht="14.25" hidden="1" x14ac:dyDescent="0.45"/>
    <row r="9929" ht="14.25" hidden="1" x14ac:dyDescent="0.45"/>
    <row r="9930" ht="14.25" hidden="1" x14ac:dyDescent="0.45"/>
    <row r="9931" ht="14.25" hidden="1" x14ac:dyDescent="0.45"/>
    <row r="9932" ht="14.25" hidden="1" x14ac:dyDescent="0.45"/>
    <row r="9933" ht="14.25" hidden="1" x14ac:dyDescent="0.45"/>
    <row r="9934" ht="14.25" hidden="1" x14ac:dyDescent="0.45"/>
    <row r="9935" ht="14.25" hidden="1" x14ac:dyDescent="0.45"/>
    <row r="9936" ht="14.25" hidden="1" x14ac:dyDescent="0.45"/>
    <row r="9937" ht="14.25" hidden="1" x14ac:dyDescent="0.45"/>
    <row r="9938" ht="14.25" hidden="1" x14ac:dyDescent="0.45"/>
    <row r="9939" ht="14.25" hidden="1" x14ac:dyDescent="0.45"/>
    <row r="9940" ht="14.25" hidden="1" x14ac:dyDescent="0.45"/>
    <row r="9941" ht="14.25" hidden="1" x14ac:dyDescent="0.45"/>
    <row r="9942" ht="14.25" hidden="1" x14ac:dyDescent="0.45"/>
    <row r="9943" ht="14.25" hidden="1" x14ac:dyDescent="0.45"/>
    <row r="9944" ht="14.25" hidden="1" x14ac:dyDescent="0.45"/>
    <row r="9945" ht="14.25" hidden="1" x14ac:dyDescent="0.45"/>
    <row r="9946" ht="14.25" hidden="1" x14ac:dyDescent="0.45"/>
    <row r="9947" ht="14.25" hidden="1" x14ac:dyDescent="0.45"/>
    <row r="9948" ht="14.25" hidden="1" x14ac:dyDescent="0.45"/>
    <row r="9949" ht="14.25" hidden="1" x14ac:dyDescent="0.45"/>
    <row r="9950" ht="14.25" hidden="1" x14ac:dyDescent="0.45"/>
    <row r="9951" ht="14.25" hidden="1" x14ac:dyDescent="0.45"/>
    <row r="9952" ht="14.25" hidden="1" x14ac:dyDescent="0.45"/>
    <row r="9953" ht="14.25" hidden="1" x14ac:dyDescent="0.45"/>
    <row r="9954" ht="14.25" hidden="1" x14ac:dyDescent="0.45"/>
    <row r="9955" ht="14.25" hidden="1" x14ac:dyDescent="0.45"/>
    <row r="9956" ht="14.25" hidden="1" x14ac:dyDescent="0.45"/>
    <row r="9957" ht="14.25" hidden="1" x14ac:dyDescent="0.45"/>
    <row r="9958" ht="14.25" hidden="1" x14ac:dyDescent="0.45"/>
    <row r="9959" ht="14.25" hidden="1" x14ac:dyDescent="0.45"/>
    <row r="9960" ht="14.25" hidden="1" x14ac:dyDescent="0.45"/>
    <row r="9961" ht="14.25" hidden="1" x14ac:dyDescent="0.45"/>
    <row r="9962" ht="14.25" hidden="1" x14ac:dyDescent="0.45"/>
    <row r="9963" ht="14.25" hidden="1" x14ac:dyDescent="0.45"/>
    <row r="9964" ht="14.25" hidden="1" x14ac:dyDescent="0.45"/>
    <row r="9965" ht="14.25" hidden="1" x14ac:dyDescent="0.45"/>
    <row r="9966" ht="14.25" hidden="1" x14ac:dyDescent="0.45"/>
    <row r="9967" ht="14.25" hidden="1" x14ac:dyDescent="0.45"/>
    <row r="9968" ht="14.25" hidden="1" x14ac:dyDescent="0.45"/>
    <row r="9969" ht="14.25" hidden="1" x14ac:dyDescent="0.45"/>
    <row r="9970" ht="14.25" hidden="1" x14ac:dyDescent="0.45"/>
    <row r="9971" ht="14.25" hidden="1" x14ac:dyDescent="0.45"/>
    <row r="9972" ht="14.25" hidden="1" x14ac:dyDescent="0.45"/>
    <row r="9973" ht="14.25" hidden="1" x14ac:dyDescent="0.45"/>
    <row r="9974" ht="14.25" hidden="1" x14ac:dyDescent="0.45"/>
    <row r="9975" ht="14.25" hidden="1" x14ac:dyDescent="0.45"/>
    <row r="9976" ht="14.25" hidden="1" x14ac:dyDescent="0.45"/>
    <row r="9977" ht="14.25" hidden="1" x14ac:dyDescent="0.45"/>
    <row r="9978" ht="14.25" hidden="1" x14ac:dyDescent="0.45"/>
    <row r="9979" ht="14.25" hidden="1" x14ac:dyDescent="0.45"/>
    <row r="9980" ht="14.25" hidden="1" x14ac:dyDescent="0.45"/>
    <row r="9981" ht="14.25" hidden="1" x14ac:dyDescent="0.45"/>
    <row r="9982" ht="14.25" hidden="1" x14ac:dyDescent="0.45"/>
    <row r="9983" ht="14.25" hidden="1" x14ac:dyDescent="0.45"/>
    <row r="9984" ht="14.25" hidden="1" x14ac:dyDescent="0.45"/>
    <row r="9985" ht="14.25" hidden="1" x14ac:dyDescent="0.45"/>
    <row r="9986" ht="14.25" hidden="1" x14ac:dyDescent="0.45"/>
    <row r="9987" ht="14.25" hidden="1" x14ac:dyDescent="0.45"/>
    <row r="9988" ht="14.25" hidden="1" x14ac:dyDescent="0.45"/>
    <row r="9989" ht="14.25" hidden="1" x14ac:dyDescent="0.45"/>
    <row r="9990" ht="14.25" hidden="1" x14ac:dyDescent="0.45"/>
    <row r="9991" ht="14.25" hidden="1" x14ac:dyDescent="0.45"/>
    <row r="9992" ht="14.25" hidden="1" x14ac:dyDescent="0.45"/>
    <row r="9993" ht="14.25" hidden="1" x14ac:dyDescent="0.45"/>
    <row r="9994" ht="14.25" hidden="1" x14ac:dyDescent="0.45"/>
    <row r="9995" ht="14.25" hidden="1" x14ac:dyDescent="0.45"/>
    <row r="9996" ht="14.25" hidden="1" x14ac:dyDescent="0.45"/>
    <row r="9997" ht="14.25" hidden="1" x14ac:dyDescent="0.45"/>
    <row r="9998" ht="14.25" hidden="1" x14ac:dyDescent="0.45"/>
    <row r="9999" ht="14.25" hidden="1" x14ac:dyDescent="0.45"/>
    <row r="10000" ht="14.25" hidden="1" x14ac:dyDescent="0.45"/>
    <row r="10001" ht="14.25" hidden="1" x14ac:dyDescent="0.45"/>
    <row r="10002" ht="14.25" hidden="1" x14ac:dyDescent="0.45"/>
    <row r="10003" ht="14.25" hidden="1" x14ac:dyDescent="0.45"/>
    <row r="10004" ht="14.25" hidden="1" x14ac:dyDescent="0.45"/>
    <row r="10005" ht="14.25" hidden="1" x14ac:dyDescent="0.45"/>
    <row r="10006" ht="14.25" hidden="1" x14ac:dyDescent="0.45"/>
    <row r="10007" ht="14.25" hidden="1" x14ac:dyDescent="0.45"/>
    <row r="10008" ht="14.25" hidden="1" x14ac:dyDescent="0.45"/>
    <row r="10009" ht="14.25" hidden="1" x14ac:dyDescent="0.45"/>
    <row r="10010" ht="14.25" hidden="1" x14ac:dyDescent="0.45"/>
    <row r="10011" ht="14.25" hidden="1" x14ac:dyDescent="0.45"/>
    <row r="10012" ht="14.25" hidden="1" x14ac:dyDescent="0.45"/>
    <row r="10013" ht="14.25" hidden="1" x14ac:dyDescent="0.45"/>
    <row r="10014" ht="14.25" hidden="1" x14ac:dyDescent="0.45"/>
    <row r="10015" ht="14.25" hidden="1" x14ac:dyDescent="0.45"/>
    <row r="10016" ht="14.25" hidden="1" x14ac:dyDescent="0.45"/>
    <row r="10017" ht="14.25" hidden="1" x14ac:dyDescent="0.45"/>
    <row r="10018" ht="14.25" hidden="1" x14ac:dyDescent="0.45"/>
    <row r="10019" ht="14.25" hidden="1" x14ac:dyDescent="0.45"/>
    <row r="10020" ht="14.25" hidden="1" x14ac:dyDescent="0.45"/>
    <row r="10021" ht="14.25" hidden="1" x14ac:dyDescent="0.45"/>
    <row r="10022" ht="14.25" hidden="1" x14ac:dyDescent="0.45"/>
    <row r="10023" ht="14.25" hidden="1" x14ac:dyDescent="0.45"/>
    <row r="10024" ht="14.25" hidden="1" x14ac:dyDescent="0.45"/>
    <row r="10025" ht="14.25" hidden="1" x14ac:dyDescent="0.45"/>
    <row r="10026" ht="14.25" hidden="1" x14ac:dyDescent="0.45"/>
    <row r="10027" ht="14.25" hidden="1" x14ac:dyDescent="0.45"/>
    <row r="10028" ht="14.25" hidden="1" x14ac:dyDescent="0.45"/>
    <row r="10029" ht="14.25" hidden="1" x14ac:dyDescent="0.45"/>
    <row r="10030" ht="14.25" hidden="1" x14ac:dyDescent="0.45"/>
    <row r="10031" ht="14.25" hidden="1" x14ac:dyDescent="0.45"/>
    <row r="10032" ht="14.25" hidden="1" x14ac:dyDescent="0.45"/>
    <row r="10033" ht="14.25" hidden="1" x14ac:dyDescent="0.45"/>
    <row r="10034" ht="14.25" hidden="1" x14ac:dyDescent="0.45"/>
    <row r="10035" ht="14.25" hidden="1" x14ac:dyDescent="0.45"/>
    <row r="10036" ht="14.25" hidden="1" x14ac:dyDescent="0.45"/>
    <row r="10037" ht="14.25" hidden="1" x14ac:dyDescent="0.45"/>
    <row r="10038" ht="14.25" hidden="1" x14ac:dyDescent="0.45"/>
    <row r="10039" ht="14.25" hidden="1" x14ac:dyDescent="0.45"/>
    <row r="10040" ht="14.25" hidden="1" x14ac:dyDescent="0.45"/>
    <row r="10041" ht="14.25" hidden="1" x14ac:dyDescent="0.45"/>
    <row r="10042" ht="14.25" hidden="1" x14ac:dyDescent="0.45"/>
    <row r="10043" ht="14.25" hidden="1" x14ac:dyDescent="0.45"/>
    <row r="10044" ht="14.25" hidden="1" x14ac:dyDescent="0.45"/>
    <row r="10045" ht="14.25" hidden="1" x14ac:dyDescent="0.45"/>
    <row r="10046" ht="14.25" hidden="1" x14ac:dyDescent="0.45"/>
    <row r="10047" ht="14.25" hidden="1" x14ac:dyDescent="0.45"/>
    <row r="10048" ht="14.25" hidden="1" x14ac:dyDescent="0.45"/>
    <row r="10049" ht="14.25" hidden="1" x14ac:dyDescent="0.45"/>
    <row r="10050" ht="14.25" hidden="1" x14ac:dyDescent="0.45"/>
    <row r="10051" ht="14.25" hidden="1" x14ac:dyDescent="0.45"/>
    <row r="10052" ht="14.25" hidden="1" x14ac:dyDescent="0.45"/>
    <row r="10053" ht="14.25" hidden="1" x14ac:dyDescent="0.45"/>
    <row r="10054" ht="14.25" hidden="1" x14ac:dyDescent="0.45"/>
    <row r="10055" ht="14.25" hidden="1" x14ac:dyDescent="0.45"/>
    <row r="10056" ht="14.25" hidden="1" x14ac:dyDescent="0.45"/>
    <row r="10057" ht="14.25" hidden="1" x14ac:dyDescent="0.45"/>
    <row r="10058" ht="14.25" hidden="1" x14ac:dyDescent="0.45"/>
    <row r="10059" ht="14.25" hidden="1" x14ac:dyDescent="0.45"/>
    <row r="10060" ht="14.25" hidden="1" x14ac:dyDescent="0.45"/>
    <row r="10061" ht="14.25" hidden="1" x14ac:dyDescent="0.45"/>
    <row r="10062" ht="14.25" hidden="1" x14ac:dyDescent="0.45"/>
    <row r="10063" ht="14.25" hidden="1" x14ac:dyDescent="0.45"/>
    <row r="10064" ht="14.25" hidden="1" x14ac:dyDescent="0.45"/>
    <row r="10065" ht="14.25" hidden="1" x14ac:dyDescent="0.45"/>
    <row r="10066" ht="14.25" hidden="1" x14ac:dyDescent="0.45"/>
    <row r="10067" ht="14.25" hidden="1" x14ac:dyDescent="0.45"/>
    <row r="10068" ht="14.25" hidden="1" x14ac:dyDescent="0.45"/>
    <row r="10069" ht="14.25" hidden="1" x14ac:dyDescent="0.45"/>
    <row r="10070" ht="14.25" hidden="1" x14ac:dyDescent="0.45"/>
    <row r="10071" ht="14.25" hidden="1" x14ac:dyDescent="0.45"/>
    <row r="10072" ht="14.25" hidden="1" x14ac:dyDescent="0.45"/>
    <row r="10073" ht="14.25" hidden="1" x14ac:dyDescent="0.45"/>
    <row r="10074" ht="14.25" hidden="1" x14ac:dyDescent="0.45"/>
    <row r="10075" ht="14.25" hidden="1" x14ac:dyDescent="0.45"/>
    <row r="10076" ht="14.25" hidden="1" x14ac:dyDescent="0.45"/>
    <row r="10077" ht="14.25" hidden="1" x14ac:dyDescent="0.45"/>
    <row r="10078" ht="14.25" hidden="1" x14ac:dyDescent="0.45"/>
    <row r="10079" ht="14.25" hidden="1" x14ac:dyDescent="0.45"/>
    <row r="10080" ht="14.25" hidden="1" x14ac:dyDescent="0.45"/>
    <row r="10081" ht="14.25" hidden="1" x14ac:dyDescent="0.45"/>
    <row r="10082" ht="14.25" hidden="1" x14ac:dyDescent="0.45"/>
    <row r="10083" ht="14.25" hidden="1" x14ac:dyDescent="0.45"/>
    <row r="10084" ht="14.25" hidden="1" x14ac:dyDescent="0.45"/>
    <row r="10085" ht="14.25" hidden="1" x14ac:dyDescent="0.45"/>
    <row r="10086" ht="14.25" hidden="1" x14ac:dyDescent="0.45"/>
    <row r="10087" ht="14.25" hidden="1" x14ac:dyDescent="0.45"/>
    <row r="10088" ht="14.25" hidden="1" x14ac:dyDescent="0.45"/>
    <row r="10089" ht="14.25" hidden="1" x14ac:dyDescent="0.45"/>
    <row r="10090" ht="14.25" hidden="1" x14ac:dyDescent="0.45"/>
    <row r="10091" ht="14.25" hidden="1" x14ac:dyDescent="0.45"/>
    <row r="10092" ht="14.25" hidden="1" x14ac:dyDescent="0.45"/>
    <row r="10093" ht="14.25" hidden="1" x14ac:dyDescent="0.45"/>
    <row r="10094" ht="14.25" hidden="1" x14ac:dyDescent="0.45"/>
    <row r="10095" ht="14.25" hidden="1" x14ac:dyDescent="0.45"/>
    <row r="10096" ht="14.25" hidden="1" x14ac:dyDescent="0.45"/>
    <row r="10097" ht="14.25" hidden="1" x14ac:dyDescent="0.45"/>
    <row r="10098" ht="14.25" hidden="1" x14ac:dyDescent="0.45"/>
    <row r="10099" ht="14.25" hidden="1" x14ac:dyDescent="0.45"/>
    <row r="10100" ht="14.25" hidden="1" x14ac:dyDescent="0.45"/>
    <row r="10101" ht="14.25" hidden="1" x14ac:dyDescent="0.45"/>
    <row r="10102" ht="14.25" hidden="1" x14ac:dyDescent="0.45"/>
    <row r="10103" ht="14.25" hidden="1" x14ac:dyDescent="0.45"/>
    <row r="10104" ht="14.25" hidden="1" x14ac:dyDescent="0.45"/>
    <row r="10105" ht="14.25" hidden="1" x14ac:dyDescent="0.45"/>
    <row r="10106" ht="14.25" hidden="1" x14ac:dyDescent="0.45"/>
    <row r="10107" ht="14.25" hidden="1" x14ac:dyDescent="0.45"/>
    <row r="10108" ht="14.25" hidden="1" x14ac:dyDescent="0.45"/>
    <row r="10109" ht="14.25" hidden="1" x14ac:dyDescent="0.45"/>
    <row r="10110" ht="14.25" hidden="1" x14ac:dyDescent="0.45"/>
    <row r="10111" ht="14.25" hidden="1" x14ac:dyDescent="0.45"/>
    <row r="10112" ht="14.25" hidden="1" x14ac:dyDescent="0.45"/>
    <row r="10113" ht="14.25" hidden="1" x14ac:dyDescent="0.45"/>
    <row r="10114" ht="14.25" hidden="1" x14ac:dyDescent="0.45"/>
    <row r="10115" ht="14.25" hidden="1" x14ac:dyDescent="0.45"/>
    <row r="10116" ht="14.25" hidden="1" x14ac:dyDescent="0.45"/>
    <row r="10117" ht="14.25" hidden="1" x14ac:dyDescent="0.45"/>
    <row r="10118" ht="14.25" hidden="1" x14ac:dyDescent="0.45"/>
    <row r="10119" ht="14.25" hidden="1" x14ac:dyDescent="0.45"/>
    <row r="10120" ht="14.25" hidden="1" x14ac:dyDescent="0.45"/>
    <row r="10121" ht="14.25" hidden="1" x14ac:dyDescent="0.45"/>
    <row r="10122" ht="14.25" hidden="1" x14ac:dyDescent="0.45"/>
    <row r="10123" ht="14.25" hidden="1" x14ac:dyDescent="0.45"/>
    <row r="10124" ht="14.25" hidden="1" x14ac:dyDescent="0.45"/>
    <row r="10125" ht="14.25" hidden="1" x14ac:dyDescent="0.45"/>
    <row r="10126" ht="14.25" hidden="1" x14ac:dyDescent="0.45"/>
    <row r="10127" ht="14.25" hidden="1" x14ac:dyDescent="0.45"/>
    <row r="10128" ht="14.25" hidden="1" x14ac:dyDescent="0.45"/>
    <row r="10129" ht="14.25" hidden="1" x14ac:dyDescent="0.45"/>
    <row r="10130" ht="14.25" hidden="1" x14ac:dyDescent="0.45"/>
    <row r="10131" ht="14.25" hidden="1" x14ac:dyDescent="0.45"/>
    <row r="10132" ht="14.25" hidden="1" x14ac:dyDescent="0.45"/>
    <row r="10133" ht="14.25" hidden="1" x14ac:dyDescent="0.45"/>
    <row r="10134" ht="14.25" hidden="1" x14ac:dyDescent="0.45"/>
    <row r="10135" ht="14.25" hidden="1" x14ac:dyDescent="0.45"/>
    <row r="10136" ht="14.25" hidden="1" x14ac:dyDescent="0.45"/>
    <row r="10137" ht="14.25" hidden="1" x14ac:dyDescent="0.45"/>
    <row r="10138" ht="14.25" hidden="1" x14ac:dyDescent="0.45"/>
    <row r="10139" ht="14.25" hidden="1" x14ac:dyDescent="0.45"/>
    <row r="10140" ht="14.25" hidden="1" x14ac:dyDescent="0.45"/>
    <row r="10141" ht="14.25" hidden="1" x14ac:dyDescent="0.45"/>
    <row r="10142" ht="14.25" hidden="1" x14ac:dyDescent="0.45"/>
    <row r="10143" ht="14.25" hidden="1" x14ac:dyDescent="0.45"/>
    <row r="10144" ht="14.25" hidden="1" x14ac:dyDescent="0.45"/>
    <row r="10145" ht="14.25" hidden="1" x14ac:dyDescent="0.45"/>
    <row r="10146" ht="14.25" hidden="1" x14ac:dyDescent="0.45"/>
    <row r="10147" ht="14.25" hidden="1" x14ac:dyDescent="0.45"/>
    <row r="10148" ht="14.25" hidden="1" x14ac:dyDescent="0.45"/>
    <row r="10149" ht="14.25" hidden="1" x14ac:dyDescent="0.45"/>
    <row r="10150" ht="14.25" hidden="1" x14ac:dyDescent="0.45"/>
    <row r="10151" ht="14.25" hidden="1" x14ac:dyDescent="0.45"/>
    <row r="10152" ht="14.25" hidden="1" x14ac:dyDescent="0.45"/>
    <row r="10153" ht="14.25" hidden="1" x14ac:dyDescent="0.45"/>
    <row r="10154" ht="14.25" hidden="1" x14ac:dyDescent="0.45"/>
    <row r="10155" ht="14.25" hidden="1" x14ac:dyDescent="0.45"/>
    <row r="10156" ht="14.25" hidden="1" x14ac:dyDescent="0.45"/>
    <row r="10157" ht="14.25" hidden="1" x14ac:dyDescent="0.45"/>
    <row r="10158" ht="14.25" hidden="1" x14ac:dyDescent="0.45"/>
    <row r="10159" ht="14.25" hidden="1" x14ac:dyDescent="0.45"/>
    <row r="10160" ht="14.25" hidden="1" x14ac:dyDescent="0.45"/>
    <row r="10161" ht="14.25" hidden="1" x14ac:dyDescent="0.45"/>
    <row r="10162" ht="14.25" hidden="1" x14ac:dyDescent="0.45"/>
    <row r="10163" ht="14.25" hidden="1" x14ac:dyDescent="0.45"/>
    <row r="10164" ht="14.25" hidden="1" x14ac:dyDescent="0.45"/>
    <row r="10165" ht="14.25" hidden="1" x14ac:dyDescent="0.45"/>
    <row r="10166" ht="14.25" hidden="1" x14ac:dyDescent="0.45"/>
    <row r="10167" ht="14.25" hidden="1" x14ac:dyDescent="0.45"/>
    <row r="10168" ht="14.25" hidden="1" x14ac:dyDescent="0.45"/>
    <row r="10169" ht="14.25" hidden="1" x14ac:dyDescent="0.45"/>
    <row r="10170" ht="14.25" hidden="1" x14ac:dyDescent="0.45"/>
    <row r="10171" ht="14.25" hidden="1" x14ac:dyDescent="0.45"/>
    <row r="10172" ht="14.25" hidden="1" x14ac:dyDescent="0.45"/>
    <row r="10173" ht="14.25" hidden="1" x14ac:dyDescent="0.45"/>
    <row r="10174" ht="14.25" hidden="1" x14ac:dyDescent="0.45"/>
    <row r="10175" ht="14.25" hidden="1" x14ac:dyDescent="0.45"/>
    <row r="10176" ht="14.25" hidden="1" x14ac:dyDescent="0.45"/>
    <row r="10177" ht="14.25" hidden="1" x14ac:dyDescent="0.45"/>
    <row r="10178" ht="14.25" hidden="1" x14ac:dyDescent="0.45"/>
    <row r="10179" ht="14.25" hidden="1" x14ac:dyDescent="0.45"/>
    <row r="10180" ht="14.25" hidden="1" x14ac:dyDescent="0.45"/>
    <row r="10181" ht="14.25" hidden="1" x14ac:dyDescent="0.45"/>
    <row r="10182" ht="14.25" hidden="1" x14ac:dyDescent="0.45"/>
    <row r="10183" ht="14.25" hidden="1" x14ac:dyDescent="0.45"/>
    <row r="10184" ht="14.25" hidden="1" x14ac:dyDescent="0.45"/>
    <row r="10185" ht="14.25" hidden="1" x14ac:dyDescent="0.45"/>
    <row r="10186" ht="14.25" hidden="1" x14ac:dyDescent="0.45"/>
    <row r="10187" ht="14.25" hidden="1" x14ac:dyDescent="0.45"/>
    <row r="10188" ht="14.25" hidden="1" x14ac:dyDescent="0.45"/>
    <row r="10189" ht="14.25" hidden="1" x14ac:dyDescent="0.45"/>
    <row r="10190" ht="14.25" hidden="1" x14ac:dyDescent="0.45"/>
    <row r="10191" ht="14.25" hidden="1" x14ac:dyDescent="0.45"/>
    <row r="10192" ht="14.25" hidden="1" x14ac:dyDescent="0.45"/>
    <row r="10193" ht="14.25" hidden="1" x14ac:dyDescent="0.45"/>
    <row r="10194" ht="14.25" hidden="1" x14ac:dyDescent="0.45"/>
    <row r="10195" ht="14.25" hidden="1" x14ac:dyDescent="0.45"/>
    <row r="10196" ht="14.25" hidden="1" x14ac:dyDescent="0.45"/>
    <row r="10197" ht="14.25" hidden="1" x14ac:dyDescent="0.45"/>
    <row r="10198" ht="14.25" hidden="1" x14ac:dyDescent="0.45"/>
    <row r="10199" ht="14.25" hidden="1" x14ac:dyDescent="0.45"/>
    <row r="10200" ht="14.25" hidden="1" x14ac:dyDescent="0.45"/>
    <row r="10201" ht="14.25" hidden="1" x14ac:dyDescent="0.45"/>
    <row r="10202" ht="14.25" hidden="1" x14ac:dyDescent="0.45"/>
    <row r="10203" ht="14.25" hidden="1" x14ac:dyDescent="0.45"/>
    <row r="10204" ht="14.25" hidden="1" x14ac:dyDescent="0.45"/>
    <row r="10205" ht="14.25" hidden="1" x14ac:dyDescent="0.45"/>
    <row r="10206" ht="14.25" hidden="1" x14ac:dyDescent="0.45"/>
    <row r="10207" ht="14.25" hidden="1" x14ac:dyDescent="0.45"/>
    <row r="10208" ht="14.25" hidden="1" x14ac:dyDescent="0.45"/>
    <row r="10209" ht="14.25" hidden="1" x14ac:dyDescent="0.45"/>
    <row r="10210" ht="14.25" hidden="1" x14ac:dyDescent="0.45"/>
    <row r="10211" ht="14.25" hidden="1" x14ac:dyDescent="0.45"/>
    <row r="10212" ht="14.25" hidden="1" x14ac:dyDescent="0.45"/>
    <row r="10213" ht="14.25" hidden="1" x14ac:dyDescent="0.45"/>
    <row r="10214" ht="14.25" hidden="1" x14ac:dyDescent="0.45"/>
    <row r="10215" ht="14.25" hidden="1" x14ac:dyDescent="0.45"/>
    <row r="10216" ht="14.25" hidden="1" x14ac:dyDescent="0.45"/>
    <row r="10217" ht="14.25" hidden="1" x14ac:dyDescent="0.45"/>
    <row r="10218" ht="14.25" hidden="1" x14ac:dyDescent="0.45"/>
    <row r="10219" ht="14.25" hidden="1" x14ac:dyDescent="0.45"/>
    <row r="10220" ht="14.25" hidden="1" x14ac:dyDescent="0.45"/>
    <row r="10221" ht="14.25" hidden="1" x14ac:dyDescent="0.45"/>
    <row r="10222" ht="14.25" hidden="1" x14ac:dyDescent="0.45"/>
    <row r="10223" ht="14.25" hidden="1" x14ac:dyDescent="0.45"/>
    <row r="10224" ht="14.25" hidden="1" x14ac:dyDescent="0.45"/>
    <row r="10225" ht="14.25" hidden="1" x14ac:dyDescent="0.45"/>
    <row r="10226" ht="14.25" hidden="1" x14ac:dyDescent="0.45"/>
    <row r="10227" ht="14.25" hidden="1" x14ac:dyDescent="0.45"/>
    <row r="10228" ht="14.25" hidden="1" x14ac:dyDescent="0.45"/>
    <row r="10229" ht="14.25" hidden="1" x14ac:dyDescent="0.45"/>
    <row r="10230" ht="14.25" hidden="1" x14ac:dyDescent="0.45"/>
    <row r="10231" ht="14.25" hidden="1" x14ac:dyDescent="0.45"/>
    <row r="10232" ht="14.25" hidden="1" x14ac:dyDescent="0.45"/>
    <row r="10233" ht="14.25" hidden="1" x14ac:dyDescent="0.45"/>
    <row r="10234" ht="14.25" hidden="1" x14ac:dyDescent="0.45"/>
    <row r="10235" ht="14.25" hidden="1" x14ac:dyDescent="0.45"/>
    <row r="10236" ht="14.25" hidden="1" x14ac:dyDescent="0.45"/>
    <row r="10237" ht="14.25" hidden="1" x14ac:dyDescent="0.45"/>
    <row r="10238" ht="14.25" hidden="1" x14ac:dyDescent="0.45"/>
    <row r="10239" ht="14.25" hidden="1" x14ac:dyDescent="0.45"/>
    <row r="10240" ht="14.25" hidden="1" x14ac:dyDescent="0.45"/>
    <row r="10241" ht="14.25" hidden="1" x14ac:dyDescent="0.45"/>
    <row r="10242" ht="14.25" hidden="1" x14ac:dyDescent="0.45"/>
    <row r="10243" ht="14.25" hidden="1" x14ac:dyDescent="0.45"/>
    <row r="10244" ht="14.25" hidden="1" x14ac:dyDescent="0.45"/>
    <row r="10245" ht="14.25" hidden="1" x14ac:dyDescent="0.45"/>
    <row r="10246" ht="14.25" hidden="1" x14ac:dyDescent="0.45"/>
    <row r="10247" ht="14.25" hidden="1" x14ac:dyDescent="0.45"/>
    <row r="10248" ht="14.25" hidden="1" x14ac:dyDescent="0.45"/>
    <row r="10249" ht="14.25" hidden="1" x14ac:dyDescent="0.45"/>
    <row r="10250" ht="14.25" hidden="1" x14ac:dyDescent="0.45"/>
    <row r="10251" ht="14.25" hidden="1" x14ac:dyDescent="0.45"/>
    <row r="10252" ht="14.25" hidden="1" x14ac:dyDescent="0.45"/>
    <row r="10253" ht="14.25" hidden="1" x14ac:dyDescent="0.45"/>
    <row r="10254" ht="14.25" hidden="1" x14ac:dyDescent="0.45"/>
    <row r="10255" ht="14.25" hidden="1" x14ac:dyDescent="0.45"/>
    <row r="10256" ht="14.25" hidden="1" x14ac:dyDescent="0.45"/>
    <row r="10257" ht="14.25" hidden="1" x14ac:dyDescent="0.45"/>
    <row r="10258" ht="14.25" hidden="1" x14ac:dyDescent="0.45"/>
    <row r="10259" ht="14.25" hidden="1" x14ac:dyDescent="0.45"/>
    <row r="10260" ht="14.25" hidden="1" x14ac:dyDescent="0.45"/>
    <row r="10261" ht="14.25" hidden="1" x14ac:dyDescent="0.45"/>
    <row r="10262" ht="14.25" hidden="1" x14ac:dyDescent="0.45"/>
    <row r="10263" ht="14.25" hidden="1" x14ac:dyDescent="0.45"/>
    <row r="10264" ht="14.25" hidden="1" x14ac:dyDescent="0.45"/>
    <row r="10265" ht="14.25" hidden="1" x14ac:dyDescent="0.45"/>
    <row r="10266" ht="14.25" hidden="1" x14ac:dyDescent="0.45"/>
    <row r="10267" ht="14.25" hidden="1" x14ac:dyDescent="0.45"/>
    <row r="10268" ht="14.25" hidden="1" x14ac:dyDescent="0.45"/>
    <row r="10269" ht="14.25" hidden="1" x14ac:dyDescent="0.45"/>
    <row r="10270" ht="14.25" hidden="1" x14ac:dyDescent="0.45"/>
    <row r="10271" ht="14.25" hidden="1" x14ac:dyDescent="0.45"/>
    <row r="10272" ht="14.25" hidden="1" x14ac:dyDescent="0.45"/>
    <row r="10273" ht="14.25" hidden="1" x14ac:dyDescent="0.45"/>
    <row r="10274" ht="14.25" hidden="1" x14ac:dyDescent="0.45"/>
    <row r="10275" ht="14.25" hidden="1" x14ac:dyDescent="0.45"/>
    <row r="10276" ht="14.25" hidden="1" x14ac:dyDescent="0.45"/>
    <row r="10277" ht="14.25" hidden="1" x14ac:dyDescent="0.45"/>
    <row r="10278" ht="14.25" hidden="1" x14ac:dyDescent="0.45"/>
    <row r="10279" ht="14.25" hidden="1" x14ac:dyDescent="0.45"/>
    <row r="10280" ht="14.25" hidden="1" x14ac:dyDescent="0.45"/>
    <row r="10281" ht="14.25" hidden="1" x14ac:dyDescent="0.45"/>
    <row r="10282" ht="14.25" hidden="1" x14ac:dyDescent="0.45"/>
    <row r="10283" ht="14.25" hidden="1" x14ac:dyDescent="0.45"/>
    <row r="10284" ht="14.25" hidden="1" x14ac:dyDescent="0.45"/>
    <row r="10285" ht="14.25" hidden="1" x14ac:dyDescent="0.45"/>
    <row r="10286" ht="14.25" hidden="1" x14ac:dyDescent="0.45"/>
    <row r="10287" ht="14.25" hidden="1" x14ac:dyDescent="0.45"/>
    <row r="10288" ht="14.25" hidden="1" x14ac:dyDescent="0.45"/>
    <row r="10289" ht="14.25" hidden="1" x14ac:dyDescent="0.45"/>
    <row r="10290" ht="14.25" hidden="1" x14ac:dyDescent="0.45"/>
    <row r="10291" ht="14.25" hidden="1" x14ac:dyDescent="0.45"/>
    <row r="10292" ht="14.25" hidden="1" x14ac:dyDescent="0.45"/>
    <row r="10293" ht="14.25" hidden="1" x14ac:dyDescent="0.45"/>
    <row r="10294" ht="14.25" hidden="1" x14ac:dyDescent="0.45"/>
    <row r="10295" ht="14.25" hidden="1" x14ac:dyDescent="0.45"/>
    <row r="10296" ht="14.25" hidden="1" x14ac:dyDescent="0.45"/>
    <row r="10297" ht="14.25" hidden="1" x14ac:dyDescent="0.45"/>
    <row r="10298" ht="14.25" hidden="1" x14ac:dyDescent="0.45"/>
    <row r="10299" ht="14.25" hidden="1" x14ac:dyDescent="0.45"/>
    <row r="10300" ht="14.25" hidden="1" x14ac:dyDescent="0.45"/>
    <row r="10301" ht="14.25" hidden="1" x14ac:dyDescent="0.45"/>
    <row r="10302" ht="14.25" hidden="1" x14ac:dyDescent="0.45"/>
    <row r="10303" ht="14.25" hidden="1" x14ac:dyDescent="0.45"/>
    <row r="10304" ht="14.25" hidden="1" x14ac:dyDescent="0.45"/>
    <row r="10305" ht="14.25" hidden="1" x14ac:dyDescent="0.45"/>
    <row r="10306" ht="14.25" hidden="1" x14ac:dyDescent="0.45"/>
    <row r="10307" ht="14.25" hidden="1" x14ac:dyDescent="0.45"/>
    <row r="10308" ht="14.25" hidden="1" x14ac:dyDescent="0.45"/>
    <row r="10309" ht="14.25" hidden="1" x14ac:dyDescent="0.45"/>
    <row r="10310" ht="14.25" hidden="1" x14ac:dyDescent="0.45"/>
    <row r="10311" ht="14.25" hidden="1" x14ac:dyDescent="0.45"/>
    <row r="10312" ht="14.25" hidden="1" x14ac:dyDescent="0.45"/>
    <row r="10313" ht="14.25" hidden="1" x14ac:dyDescent="0.45"/>
    <row r="10314" ht="14.25" hidden="1" x14ac:dyDescent="0.45"/>
    <row r="10315" ht="14.25" hidden="1" x14ac:dyDescent="0.45"/>
    <row r="10316" ht="14.25" hidden="1" x14ac:dyDescent="0.45"/>
    <row r="10317" ht="14.25" hidden="1" x14ac:dyDescent="0.45"/>
    <row r="10318" ht="14.25" hidden="1" x14ac:dyDescent="0.45"/>
    <row r="10319" ht="14.25" hidden="1" x14ac:dyDescent="0.45"/>
    <row r="10320" ht="14.25" hidden="1" x14ac:dyDescent="0.45"/>
    <row r="10321" ht="14.25" hidden="1" x14ac:dyDescent="0.45"/>
    <row r="10322" ht="14.25" hidden="1" x14ac:dyDescent="0.45"/>
    <row r="10323" ht="14.25" hidden="1" x14ac:dyDescent="0.45"/>
    <row r="10324" ht="14.25" hidden="1" x14ac:dyDescent="0.45"/>
    <row r="10325" ht="14.25" hidden="1" x14ac:dyDescent="0.45"/>
    <row r="10326" ht="14.25" hidden="1" x14ac:dyDescent="0.45"/>
    <row r="10327" ht="14.25" hidden="1" x14ac:dyDescent="0.45"/>
    <row r="10328" ht="14.25" hidden="1" x14ac:dyDescent="0.45"/>
    <row r="10329" ht="14.25" hidden="1" x14ac:dyDescent="0.45"/>
    <row r="10330" ht="14.25" hidden="1" x14ac:dyDescent="0.45"/>
    <row r="10331" ht="14.25" hidden="1" x14ac:dyDescent="0.45"/>
    <row r="10332" ht="14.25" hidden="1" x14ac:dyDescent="0.45"/>
    <row r="10333" ht="14.25" hidden="1" x14ac:dyDescent="0.45"/>
    <row r="10334" ht="14.25" hidden="1" x14ac:dyDescent="0.45"/>
    <row r="10335" ht="14.25" hidden="1" x14ac:dyDescent="0.45"/>
    <row r="10336" ht="14.25" hidden="1" x14ac:dyDescent="0.45"/>
    <row r="10337" ht="14.25" hidden="1" x14ac:dyDescent="0.45"/>
    <row r="10338" ht="14.25" hidden="1" x14ac:dyDescent="0.45"/>
    <row r="10339" ht="14.25" hidden="1" x14ac:dyDescent="0.45"/>
    <row r="10340" ht="14.25" hidden="1" x14ac:dyDescent="0.45"/>
    <row r="10341" ht="14.25" hidden="1" x14ac:dyDescent="0.45"/>
    <row r="10342" ht="14.25" hidden="1" x14ac:dyDescent="0.45"/>
    <row r="10343" ht="14.25" hidden="1" x14ac:dyDescent="0.45"/>
    <row r="10344" ht="14.25" hidden="1" x14ac:dyDescent="0.45"/>
    <row r="10345" ht="14.25" hidden="1" x14ac:dyDescent="0.45"/>
    <row r="10346" ht="14.25" hidden="1" x14ac:dyDescent="0.45"/>
    <row r="10347" ht="14.25" hidden="1" x14ac:dyDescent="0.45"/>
    <row r="10348" ht="14.25" hidden="1" x14ac:dyDescent="0.45"/>
    <row r="10349" ht="14.25" hidden="1" x14ac:dyDescent="0.45"/>
    <row r="10350" ht="14.25" hidden="1" x14ac:dyDescent="0.45"/>
    <row r="10351" ht="14.25" hidden="1" x14ac:dyDescent="0.45"/>
    <row r="10352" ht="14.25" hidden="1" x14ac:dyDescent="0.45"/>
    <row r="10353" ht="14.25" hidden="1" x14ac:dyDescent="0.45"/>
    <row r="10354" ht="14.25" hidden="1" x14ac:dyDescent="0.45"/>
    <row r="10355" ht="14.25" hidden="1" x14ac:dyDescent="0.45"/>
    <row r="10356" ht="14.25" hidden="1" x14ac:dyDescent="0.45"/>
    <row r="10357" ht="14.25" hidden="1" x14ac:dyDescent="0.45"/>
    <row r="10358" ht="14.25" hidden="1" x14ac:dyDescent="0.45"/>
    <row r="10359" ht="14.25" hidden="1" x14ac:dyDescent="0.45"/>
    <row r="10360" ht="14.25" hidden="1" x14ac:dyDescent="0.45"/>
    <row r="10361" ht="14.25" hidden="1" x14ac:dyDescent="0.45"/>
    <row r="10362" ht="14.25" hidden="1" x14ac:dyDescent="0.45"/>
    <row r="10363" ht="14.25" hidden="1" x14ac:dyDescent="0.45"/>
    <row r="10364" ht="14.25" hidden="1" x14ac:dyDescent="0.45"/>
    <row r="10365" ht="14.25" hidden="1" x14ac:dyDescent="0.45"/>
    <row r="10366" ht="14.25" hidden="1" x14ac:dyDescent="0.45"/>
    <row r="10367" ht="14.25" hidden="1" x14ac:dyDescent="0.45"/>
    <row r="10368" ht="14.25" hidden="1" x14ac:dyDescent="0.45"/>
    <row r="10369" ht="14.25" hidden="1" x14ac:dyDescent="0.45"/>
    <row r="10370" ht="14.25" hidden="1" x14ac:dyDescent="0.45"/>
    <row r="10371" ht="14.25" hidden="1" x14ac:dyDescent="0.45"/>
    <row r="10372" ht="14.25" hidden="1" x14ac:dyDescent="0.45"/>
    <row r="10373" ht="14.25" hidden="1" x14ac:dyDescent="0.45"/>
    <row r="10374" ht="14.25" hidden="1" x14ac:dyDescent="0.45"/>
    <row r="10375" ht="14.25" hidden="1" x14ac:dyDescent="0.45"/>
    <row r="10376" ht="14.25" hidden="1" x14ac:dyDescent="0.45"/>
    <row r="10377" ht="14.25" hidden="1" x14ac:dyDescent="0.45"/>
    <row r="10378" ht="14.25" hidden="1" x14ac:dyDescent="0.45"/>
    <row r="10379" ht="14.25" hidden="1" x14ac:dyDescent="0.45"/>
    <row r="10380" ht="14.25" hidden="1" x14ac:dyDescent="0.45"/>
    <row r="10381" ht="14.25" hidden="1" x14ac:dyDescent="0.45"/>
    <row r="10382" ht="14.25" hidden="1" x14ac:dyDescent="0.45"/>
    <row r="10383" ht="14.25" hidden="1" x14ac:dyDescent="0.45"/>
    <row r="10384" ht="14.25" hidden="1" x14ac:dyDescent="0.45"/>
    <row r="10385" ht="14.25" hidden="1" x14ac:dyDescent="0.45"/>
    <row r="10386" ht="14.25" hidden="1" x14ac:dyDescent="0.45"/>
    <row r="10387" ht="14.25" hidden="1" x14ac:dyDescent="0.45"/>
    <row r="10388" ht="14.25" hidden="1" x14ac:dyDescent="0.45"/>
    <row r="10389" ht="14.25" hidden="1" x14ac:dyDescent="0.45"/>
    <row r="10390" ht="14.25" hidden="1" x14ac:dyDescent="0.45"/>
    <row r="10391" ht="14.25" hidden="1" x14ac:dyDescent="0.45"/>
    <row r="10392" ht="14.25" hidden="1" x14ac:dyDescent="0.45"/>
    <row r="10393" ht="14.25" hidden="1" x14ac:dyDescent="0.45"/>
    <row r="10394" ht="14.25" hidden="1" x14ac:dyDescent="0.45"/>
    <row r="10395" ht="14.25" hidden="1" x14ac:dyDescent="0.45"/>
    <row r="10396" ht="14.25" hidden="1" x14ac:dyDescent="0.45"/>
    <row r="10397" ht="14.25" hidden="1" x14ac:dyDescent="0.45"/>
    <row r="10398" ht="14.25" hidden="1" x14ac:dyDescent="0.45"/>
    <row r="10399" ht="14.25" hidden="1" x14ac:dyDescent="0.45"/>
    <row r="10400" ht="14.25" hidden="1" x14ac:dyDescent="0.45"/>
    <row r="10401" ht="14.25" hidden="1" x14ac:dyDescent="0.45"/>
    <row r="10402" ht="14.25" hidden="1" x14ac:dyDescent="0.45"/>
    <row r="10403" ht="14.25" hidden="1" x14ac:dyDescent="0.45"/>
    <row r="10404" ht="14.25" hidden="1" x14ac:dyDescent="0.45"/>
    <row r="10405" ht="14.25" hidden="1" x14ac:dyDescent="0.45"/>
    <row r="10406" ht="14.25" hidden="1" x14ac:dyDescent="0.45"/>
    <row r="10407" ht="14.25" hidden="1" x14ac:dyDescent="0.45"/>
    <row r="10408" ht="14.25" hidden="1" x14ac:dyDescent="0.45"/>
    <row r="10409" ht="14.25" hidden="1" x14ac:dyDescent="0.45"/>
    <row r="10410" ht="14.25" hidden="1" x14ac:dyDescent="0.45"/>
    <row r="10411" ht="14.25" hidden="1" x14ac:dyDescent="0.45"/>
    <row r="10412" ht="14.25" hidden="1" x14ac:dyDescent="0.45"/>
    <row r="10413" ht="14.25" hidden="1" x14ac:dyDescent="0.45"/>
    <row r="10414" ht="14.25" hidden="1" x14ac:dyDescent="0.45"/>
    <row r="10415" ht="14.25" hidden="1" x14ac:dyDescent="0.45"/>
    <row r="10416" ht="14.25" hidden="1" x14ac:dyDescent="0.45"/>
    <row r="10417" ht="14.25" hidden="1" x14ac:dyDescent="0.45"/>
    <row r="10418" ht="14.25" hidden="1" x14ac:dyDescent="0.45"/>
    <row r="10419" ht="14.25" hidden="1" x14ac:dyDescent="0.45"/>
    <row r="10420" ht="14.25" hidden="1" x14ac:dyDescent="0.45"/>
    <row r="10421" ht="14.25" hidden="1" x14ac:dyDescent="0.45"/>
    <row r="10422" ht="14.25" hidden="1" x14ac:dyDescent="0.45"/>
    <row r="10423" ht="14.25" hidden="1" x14ac:dyDescent="0.45"/>
    <row r="10424" ht="14.25" hidden="1" x14ac:dyDescent="0.45"/>
    <row r="10425" ht="14.25" hidden="1" x14ac:dyDescent="0.45"/>
    <row r="10426" ht="14.25" hidden="1" x14ac:dyDescent="0.45"/>
    <row r="10427" ht="14.25" hidden="1" x14ac:dyDescent="0.45"/>
    <row r="10428" ht="14.25" hidden="1" x14ac:dyDescent="0.45"/>
    <row r="10429" ht="14.25" hidden="1" x14ac:dyDescent="0.45"/>
    <row r="10430" ht="14.25" hidden="1" x14ac:dyDescent="0.45"/>
    <row r="10431" ht="14.25" hidden="1" x14ac:dyDescent="0.45"/>
    <row r="10432" ht="14.25" hidden="1" x14ac:dyDescent="0.45"/>
    <row r="10433" ht="14.25" hidden="1" x14ac:dyDescent="0.45"/>
    <row r="10434" ht="14.25" hidden="1" x14ac:dyDescent="0.45"/>
    <row r="10435" ht="14.25" hidden="1" x14ac:dyDescent="0.45"/>
    <row r="10436" ht="14.25" hidden="1" x14ac:dyDescent="0.45"/>
    <row r="10437" ht="14.25" hidden="1" x14ac:dyDescent="0.45"/>
    <row r="10438" ht="14.25" hidden="1" x14ac:dyDescent="0.45"/>
    <row r="10439" ht="14.25" hidden="1" x14ac:dyDescent="0.45"/>
    <row r="10440" ht="14.25" hidden="1" x14ac:dyDescent="0.45"/>
    <row r="10441" ht="14.25" hidden="1" x14ac:dyDescent="0.45"/>
    <row r="10442" ht="14.25" hidden="1" x14ac:dyDescent="0.45"/>
    <row r="10443" ht="14.25" hidden="1" x14ac:dyDescent="0.45"/>
    <row r="10444" ht="14.25" hidden="1" x14ac:dyDescent="0.45"/>
    <row r="10445" ht="14.25" hidden="1" x14ac:dyDescent="0.45"/>
    <row r="10446" ht="14.25" hidden="1" x14ac:dyDescent="0.45"/>
    <row r="10447" ht="14.25" hidden="1" x14ac:dyDescent="0.45"/>
    <row r="10448" ht="14.25" hidden="1" x14ac:dyDescent="0.45"/>
    <row r="10449" ht="14.25" hidden="1" x14ac:dyDescent="0.45"/>
    <row r="10450" ht="14.25" hidden="1" x14ac:dyDescent="0.45"/>
    <row r="10451" ht="14.25" hidden="1" x14ac:dyDescent="0.45"/>
    <row r="10452" ht="14.25" hidden="1" x14ac:dyDescent="0.45"/>
    <row r="10453" ht="14.25" hidden="1" x14ac:dyDescent="0.45"/>
    <row r="10454" ht="14.25" hidden="1" x14ac:dyDescent="0.45"/>
    <row r="10455" ht="14.25" hidden="1" x14ac:dyDescent="0.45"/>
    <row r="10456" ht="14.25" hidden="1" x14ac:dyDescent="0.45"/>
    <row r="10457" ht="14.25" hidden="1" x14ac:dyDescent="0.45"/>
    <row r="10458" ht="14.25" hidden="1" x14ac:dyDescent="0.45"/>
    <row r="10459" ht="14.25" hidden="1" x14ac:dyDescent="0.45"/>
    <row r="10460" ht="14.25" hidden="1" x14ac:dyDescent="0.45"/>
    <row r="10461" ht="14.25" hidden="1" x14ac:dyDescent="0.45"/>
    <row r="10462" ht="14.25" hidden="1" x14ac:dyDescent="0.45"/>
    <row r="10463" ht="14.25" hidden="1" x14ac:dyDescent="0.45"/>
    <row r="10464" ht="14.25" hidden="1" x14ac:dyDescent="0.45"/>
    <row r="10465" ht="14.25" hidden="1" x14ac:dyDescent="0.45"/>
    <row r="10466" ht="14.25" hidden="1" x14ac:dyDescent="0.45"/>
    <row r="10467" ht="14.25" hidden="1" x14ac:dyDescent="0.45"/>
    <row r="10468" ht="14.25" hidden="1" x14ac:dyDescent="0.45"/>
    <row r="10469" ht="14.25" hidden="1" x14ac:dyDescent="0.45"/>
    <row r="10470" ht="14.25" hidden="1" x14ac:dyDescent="0.45"/>
    <row r="10471" ht="14.25" hidden="1" x14ac:dyDescent="0.45"/>
    <row r="10472" ht="14.25" hidden="1" x14ac:dyDescent="0.45"/>
    <row r="10473" ht="14.25" hidden="1" x14ac:dyDescent="0.45"/>
    <row r="10474" ht="14.25" hidden="1" x14ac:dyDescent="0.45"/>
    <row r="10475" ht="14.25" hidden="1" x14ac:dyDescent="0.45"/>
    <row r="10476" ht="14.25" hidden="1" x14ac:dyDescent="0.45"/>
    <row r="10477" ht="14.25" hidden="1" x14ac:dyDescent="0.45"/>
    <row r="10478" ht="14.25" hidden="1" x14ac:dyDescent="0.45"/>
    <row r="10479" ht="14.25" hidden="1" x14ac:dyDescent="0.45"/>
    <row r="10480" ht="14.25" hidden="1" x14ac:dyDescent="0.45"/>
    <row r="10481" ht="14.25" hidden="1" x14ac:dyDescent="0.45"/>
    <row r="10482" ht="14.25" hidden="1" x14ac:dyDescent="0.45"/>
    <row r="10483" ht="14.25" hidden="1" x14ac:dyDescent="0.45"/>
    <row r="10484" ht="14.25" hidden="1" x14ac:dyDescent="0.45"/>
    <row r="10485" ht="14.25" hidden="1" x14ac:dyDescent="0.45"/>
    <row r="10486" ht="14.25" hidden="1" x14ac:dyDescent="0.45"/>
    <row r="10487" ht="14.25" hidden="1" x14ac:dyDescent="0.45"/>
    <row r="10488" ht="14.25" hidden="1" x14ac:dyDescent="0.45"/>
    <row r="10489" ht="14.25" hidden="1" x14ac:dyDescent="0.45"/>
    <row r="10490" ht="14.25" hidden="1" x14ac:dyDescent="0.45"/>
    <row r="10491" ht="14.25" hidden="1" x14ac:dyDescent="0.45"/>
    <row r="10492" ht="14.25" hidden="1" x14ac:dyDescent="0.45"/>
    <row r="10493" ht="14.25" hidden="1" x14ac:dyDescent="0.45"/>
    <row r="10494" ht="14.25" hidden="1" x14ac:dyDescent="0.45"/>
    <row r="10495" ht="14.25" hidden="1" x14ac:dyDescent="0.45"/>
    <row r="10496" ht="14.25" hidden="1" x14ac:dyDescent="0.45"/>
    <row r="10497" ht="14.25" hidden="1" x14ac:dyDescent="0.45"/>
    <row r="10498" ht="14.25" hidden="1" x14ac:dyDescent="0.45"/>
    <row r="10499" ht="14.25" hidden="1" x14ac:dyDescent="0.45"/>
    <row r="10500" ht="14.25" hidden="1" x14ac:dyDescent="0.45"/>
    <row r="10501" ht="14.25" hidden="1" x14ac:dyDescent="0.45"/>
    <row r="10502" ht="14.25" hidden="1" x14ac:dyDescent="0.45"/>
    <row r="10503" ht="14.25" hidden="1" x14ac:dyDescent="0.45"/>
    <row r="10504" ht="14.25" hidden="1" x14ac:dyDescent="0.45"/>
    <row r="10505" ht="14.25" hidden="1" x14ac:dyDescent="0.45"/>
    <row r="10506" ht="14.25" hidden="1" x14ac:dyDescent="0.45"/>
    <row r="10507" ht="14.25" hidden="1" x14ac:dyDescent="0.45"/>
    <row r="10508" ht="14.25" hidden="1" x14ac:dyDescent="0.45"/>
    <row r="10509" ht="14.25" hidden="1" x14ac:dyDescent="0.45"/>
    <row r="10510" ht="14.25" hidden="1" x14ac:dyDescent="0.45"/>
    <row r="10511" ht="14.25" hidden="1" x14ac:dyDescent="0.45"/>
    <row r="10512" ht="14.25" hidden="1" x14ac:dyDescent="0.45"/>
    <row r="10513" ht="14.25" hidden="1" x14ac:dyDescent="0.45"/>
    <row r="10514" ht="14.25" hidden="1" x14ac:dyDescent="0.45"/>
    <row r="10515" ht="14.25" hidden="1" x14ac:dyDescent="0.45"/>
    <row r="10516" ht="14.25" hidden="1" x14ac:dyDescent="0.45"/>
    <row r="10517" ht="14.25" hidden="1" x14ac:dyDescent="0.45"/>
    <row r="10518" ht="14.25" hidden="1" x14ac:dyDescent="0.45"/>
    <row r="10519" ht="14.25" hidden="1" x14ac:dyDescent="0.45"/>
    <row r="10520" ht="14.25" hidden="1" x14ac:dyDescent="0.45"/>
    <row r="10521" ht="14.25" hidden="1" x14ac:dyDescent="0.45"/>
    <row r="10522" ht="14.25" hidden="1" x14ac:dyDescent="0.45"/>
    <row r="10523" ht="14.25" hidden="1" x14ac:dyDescent="0.45"/>
    <row r="10524" ht="14.25" hidden="1" x14ac:dyDescent="0.45"/>
    <row r="10525" ht="14.25" hidden="1" x14ac:dyDescent="0.45"/>
    <row r="10526" ht="14.25" hidden="1" x14ac:dyDescent="0.45"/>
    <row r="10527" ht="14.25" hidden="1" x14ac:dyDescent="0.45"/>
    <row r="10528" ht="14.25" hidden="1" x14ac:dyDescent="0.45"/>
    <row r="10529" ht="14.25" hidden="1" x14ac:dyDescent="0.45"/>
    <row r="10530" ht="14.25" hidden="1" x14ac:dyDescent="0.45"/>
    <row r="10531" ht="14.25" hidden="1" x14ac:dyDescent="0.45"/>
    <row r="10532" ht="14.25" hidden="1" x14ac:dyDescent="0.45"/>
    <row r="10533" ht="14.25" hidden="1" x14ac:dyDescent="0.45"/>
    <row r="10534" ht="14.25" hidden="1" x14ac:dyDescent="0.45"/>
    <row r="10535" ht="14.25" hidden="1" x14ac:dyDescent="0.45"/>
    <row r="10536" ht="14.25" hidden="1" x14ac:dyDescent="0.45"/>
    <row r="10537" ht="14.25" hidden="1" x14ac:dyDescent="0.45"/>
    <row r="10538" ht="14.25" hidden="1" x14ac:dyDescent="0.45"/>
    <row r="10539" ht="14.25" hidden="1" x14ac:dyDescent="0.45"/>
    <row r="10540" ht="14.25" hidden="1" x14ac:dyDescent="0.45"/>
    <row r="10541" ht="14.25" hidden="1" x14ac:dyDescent="0.45"/>
    <row r="10542" ht="14.25" hidden="1" x14ac:dyDescent="0.45"/>
    <row r="10543" ht="14.25" hidden="1" x14ac:dyDescent="0.45"/>
    <row r="10544" ht="14.25" hidden="1" x14ac:dyDescent="0.45"/>
    <row r="10545" ht="14.25" hidden="1" x14ac:dyDescent="0.45"/>
    <row r="10546" ht="14.25" hidden="1" x14ac:dyDescent="0.45"/>
    <row r="10547" ht="14.25" hidden="1" x14ac:dyDescent="0.45"/>
    <row r="10548" ht="14.25" hidden="1" x14ac:dyDescent="0.45"/>
    <row r="10549" ht="14.25" hidden="1" x14ac:dyDescent="0.45"/>
    <row r="10550" ht="14.25" hidden="1" x14ac:dyDescent="0.45"/>
    <row r="10551" ht="14.25" hidden="1" x14ac:dyDescent="0.45"/>
    <row r="10552" ht="14.25" hidden="1" x14ac:dyDescent="0.45"/>
    <row r="10553" ht="14.25" hidden="1" x14ac:dyDescent="0.45"/>
    <row r="10554" ht="14.25" hidden="1" x14ac:dyDescent="0.45"/>
    <row r="10555" ht="14.25" hidden="1" x14ac:dyDescent="0.45"/>
    <row r="10556" ht="14.25" hidden="1" x14ac:dyDescent="0.45"/>
    <row r="10557" ht="14.25" hidden="1" x14ac:dyDescent="0.45"/>
    <row r="10558" ht="14.25" hidden="1" x14ac:dyDescent="0.45"/>
    <row r="10559" ht="14.25" hidden="1" x14ac:dyDescent="0.45"/>
    <row r="10560" ht="14.25" hidden="1" x14ac:dyDescent="0.45"/>
    <row r="10561" ht="14.25" hidden="1" x14ac:dyDescent="0.45"/>
    <row r="10562" ht="14.25" hidden="1" x14ac:dyDescent="0.45"/>
    <row r="10563" ht="14.25" hidden="1" x14ac:dyDescent="0.45"/>
    <row r="10564" ht="14.25" hidden="1" x14ac:dyDescent="0.45"/>
    <row r="10565" ht="14.25" hidden="1" x14ac:dyDescent="0.45"/>
    <row r="10566" ht="14.25" hidden="1" x14ac:dyDescent="0.45"/>
    <row r="10567" ht="14.25" hidden="1" x14ac:dyDescent="0.45"/>
    <row r="10568" ht="14.25" hidden="1" x14ac:dyDescent="0.45"/>
    <row r="10569" ht="14.25" hidden="1" x14ac:dyDescent="0.45"/>
    <row r="10570" ht="14.25" hidden="1" x14ac:dyDescent="0.45"/>
    <row r="10571" ht="14.25" hidden="1" x14ac:dyDescent="0.45"/>
    <row r="10572" ht="14.25" hidden="1" x14ac:dyDescent="0.45"/>
    <row r="10573" ht="14.25" hidden="1" x14ac:dyDescent="0.45"/>
    <row r="10574" ht="14.25" hidden="1" x14ac:dyDescent="0.45"/>
    <row r="10575" ht="14.25" hidden="1" x14ac:dyDescent="0.45"/>
    <row r="10576" ht="14.25" hidden="1" x14ac:dyDescent="0.45"/>
    <row r="10577" ht="14.25" hidden="1" x14ac:dyDescent="0.45"/>
    <row r="10578" ht="14.25" hidden="1" x14ac:dyDescent="0.45"/>
    <row r="10579" ht="14.25" hidden="1" x14ac:dyDescent="0.45"/>
    <row r="10580" ht="14.25" hidden="1" x14ac:dyDescent="0.45"/>
    <row r="10581" ht="14.25" hidden="1" x14ac:dyDescent="0.45"/>
    <row r="10582" ht="14.25" hidden="1" x14ac:dyDescent="0.45"/>
    <row r="10583" ht="14.25" hidden="1" x14ac:dyDescent="0.45"/>
    <row r="10584" ht="14.25" hidden="1" x14ac:dyDescent="0.45"/>
    <row r="10585" ht="14.25" hidden="1" x14ac:dyDescent="0.45"/>
    <row r="10586" ht="14.25" hidden="1" x14ac:dyDescent="0.45"/>
    <row r="10587" ht="14.25" hidden="1" x14ac:dyDescent="0.45"/>
    <row r="10588" ht="14.25" hidden="1" x14ac:dyDescent="0.45"/>
    <row r="10589" ht="14.25" hidden="1" x14ac:dyDescent="0.45"/>
    <row r="10590" ht="14.25" hidden="1" x14ac:dyDescent="0.45"/>
    <row r="10591" ht="14.25" hidden="1" x14ac:dyDescent="0.45"/>
    <row r="10592" ht="14.25" hidden="1" x14ac:dyDescent="0.45"/>
    <row r="10593" ht="14.25" hidden="1" x14ac:dyDescent="0.45"/>
    <row r="10594" ht="14.25" hidden="1" x14ac:dyDescent="0.45"/>
    <row r="10595" ht="14.25" hidden="1" x14ac:dyDescent="0.45"/>
    <row r="10596" ht="14.25" hidden="1" x14ac:dyDescent="0.45"/>
    <row r="10597" ht="14.25" hidden="1" x14ac:dyDescent="0.45"/>
    <row r="10598" ht="14.25" hidden="1" x14ac:dyDescent="0.45"/>
    <row r="10599" ht="14.25" hidden="1" x14ac:dyDescent="0.45"/>
    <row r="10600" ht="14.25" hidden="1" x14ac:dyDescent="0.45"/>
    <row r="10601" ht="14.25" hidden="1" x14ac:dyDescent="0.45"/>
    <row r="10602" ht="14.25" hidden="1" x14ac:dyDescent="0.45"/>
    <row r="10603" ht="14.25" hidden="1" x14ac:dyDescent="0.45"/>
    <row r="10604" ht="14.25" hidden="1" x14ac:dyDescent="0.45"/>
    <row r="10605" ht="14.25" hidden="1" x14ac:dyDescent="0.45"/>
    <row r="10606" ht="14.25" hidden="1" x14ac:dyDescent="0.45"/>
    <row r="10607" ht="14.25" hidden="1" x14ac:dyDescent="0.45"/>
    <row r="10608" ht="14.25" hidden="1" x14ac:dyDescent="0.45"/>
    <row r="10609" ht="14.25" hidden="1" x14ac:dyDescent="0.45"/>
    <row r="10610" ht="14.25" hidden="1" x14ac:dyDescent="0.45"/>
    <row r="10611" ht="14.25" hidden="1" x14ac:dyDescent="0.45"/>
    <row r="10612" ht="14.25" hidden="1" x14ac:dyDescent="0.45"/>
    <row r="10613" ht="14.25" hidden="1" x14ac:dyDescent="0.45"/>
    <row r="10614" ht="14.25" hidden="1" x14ac:dyDescent="0.45"/>
    <row r="10615" ht="14.25" hidden="1" x14ac:dyDescent="0.45"/>
    <row r="10616" ht="14.25" hidden="1" x14ac:dyDescent="0.45"/>
    <row r="10617" ht="14.25" hidden="1" x14ac:dyDescent="0.45"/>
    <row r="10618" ht="14.25" hidden="1" x14ac:dyDescent="0.45"/>
    <row r="10619" ht="14.25" hidden="1" x14ac:dyDescent="0.45"/>
    <row r="10620" ht="14.25" hidden="1" x14ac:dyDescent="0.45"/>
    <row r="10621" ht="14.25" hidden="1" x14ac:dyDescent="0.45"/>
    <row r="10622" ht="14.25" hidden="1" x14ac:dyDescent="0.45"/>
    <row r="10623" ht="14.25" hidden="1" x14ac:dyDescent="0.45"/>
    <row r="10624" ht="14.25" hidden="1" x14ac:dyDescent="0.45"/>
    <row r="10625" ht="14.25" hidden="1" x14ac:dyDescent="0.45"/>
    <row r="10626" ht="14.25" hidden="1" x14ac:dyDescent="0.45"/>
    <row r="10627" ht="14.25" hidden="1" x14ac:dyDescent="0.45"/>
    <row r="10628" ht="14.25" hidden="1" x14ac:dyDescent="0.45"/>
    <row r="10629" ht="14.25" hidden="1" x14ac:dyDescent="0.45"/>
    <row r="10630" ht="14.25" hidden="1" x14ac:dyDescent="0.45"/>
    <row r="10631" ht="14.25" hidden="1" x14ac:dyDescent="0.45"/>
    <row r="10632" ht="14.25" hidden="1" x14ac:dyDescent="0.45"/>
    <row r="10633" ht="14.25" hidden="1" x14ac:dyDescent="0.45"/>
    <row r="10634" ht="14.25" hidden="1" x14ac:dyDescent="0.45"/>
    <row r="10635" ht="14.25" hidden="1" x14ac:dyDescent="0.45"/>
    <row r="10636" ht="14.25" hidden="1" x14ac:dyDescent="0.45"/>
    <row r="10637" ht="14.25" hidden="1" x14ac:dyDescent="0.45"/>
    <row r="10638" ht="14.25" hidden="1" x14ac:dyDescent="0.45"/>
    <row r="10639" ht="14.25" hidden="1" x14ac:dyDescent="0.45"/>
    <row r="10640" ht="14.25" hidden="1" x14ac:dyDescent="0.45"/>
    <row r="10641" ht="14.25" hidden="1" x14ac:dyDescent="0.45"/>
    <row r="10642" ht="14.25" hidden="1" x14ac:dyDescent="0.45"/>
    <row r="10643" ht="14.25" hidden="1" x14ac:dyDescent="0.45"/>
    <row r="10644" ht="14.25" hidden="1" x14ac:dyDescent="0.45"/>
    <row r="10645" ht="14.25" hidden="1" x14ac:dyDescent="0.45"/>
    <row r="10646" ht="14.25" hidden="1" x14ac:dyDescent="0.45"/>
    <row r="10647" ht="14.25" hidden="1" x14ac:dyDescent="0.45"/>
    <row r="10648" ht="14.25" hidden="1" x14ac:dyDescent="0.45"/>
    <row r="10649" ht="14.25" hidden="1" x14ac:dyDescent="0.45"/>
    <row r="10650" ht="14.25" hidden="1" x14ac:dyDescent="0.45"/>
    <row r="10651" ht="14.25" hidden="1" x14ac:dyDescent="0.45"/>
    <row r="10652" ht="14.25" hidden="1" x14ac:dyDescent="0.45"/>
    <row r="10653" ht="14.25" hidden="1" x14ac:dyDescent="0.45"/>
    <row r="10654" ht="14.25" hidden="1" x14ac:dyDescent="0.45"/>
    <row r="10655" ht="14.25" hidden="1" x14ac:dyDescent="0.45"/>
    <row r="10656" ht="14.25" hidden="1" x14ac:dyDescent="0.45"/>
    <row r="10657" ht="14.25" hidden="1" x14ac:dyDescent="0.45"/>
    <row r="10658" ht="14.25" hidden="1" x14ac:dyDescent="0.45"/>
    <row r="10659" ht="14.25" hidden="1" x14ac:dyDescent="0.45"/>
    <row r="10660" ht="14.25" hidden="1" x14ac:dyDescent="0.45"/>
    <row r="10661" ht="14.25" hidden="1" x14ac:dyDescent="0.45"/>
    <row r="10662" ht="14.25" hidden="1" x14ac:dyDescent="0.45"/>
    <row r="10663" ht="14.25" hidden="1" x14ac:dyDescent="0.45"/>
    <row r="10664" ht="14.25" hidden="1" x14ac:dyDescent="0.45"/>
    <row r="10665" ht="14.25" hidden="1" x14ac:dyDescent="0.45"/>
    <row r="10666" ht="14.25" hidden="1" x14ac:dyDescent="0.45"/>
    <row r="10667" ht="14.25" hidden="1" x14ac:dyDescent="0.45"/>
    <row r="10668" ht="14.25" hidden="1" x14ac:dyDescent="0.45"/>
    <row r="10669" ht="14.25" hidden="1" x14ac:dyDescent="0.45"/>
    <row r="10670" ht="14.25" hidden="1" x14ac:dyDescent="0.45"/>
    <row r="10671" ht="14.25" hidden="1" x14ac:dyDescent="0.45"/>
    <row r="10672" ht="14.25" hidden="1" x14ac:dyDescent="0.45"/>
    <row r="10673" ht="14.25" hidden="1" x14ac:dyDescent="0.45"/>
    <row r="10674" ht="14.25" hidden="1" x14ac:dyDescent="0.45"/>
    <row r="10675" ht="14.25" hidden="1" x14ac:dyDescent="0.45"/>
    <row r="10676" ht="14.25" hidden="1" x14ac:dyDescent="0.45"/>
    <row r="10677" ht="14.25" hidden="1" x14ac:dyDescent="0.45"/>
    <row r="10678" ht="14.25" hidden="1" x14ac:dyDescent="0.45"/>
    <row r="10679" ht="14.25" hidden="1" x14ac:dyDescent="0.45"/>
    <row r="10680" ht="14.25" hidden="1" x14ac:dyDescent="0.45"/>
    <row r="10681" ht="14.25" hidden="1" x14ac:dyDescent="0.45"/>
    <row r="10682" ht="14.25" hidden="1" x14ac:dyDescent="0.45"/>
    <row r="10683" ht="14.25" hidden="1" x14ac:dyDescent="0.45"/>
    <row r="10684" ht="14.25" hidden="1" x14ac:dyDescent="0.45"/>
    <row r="10685" ht="14.25" hidden="1" x14ac:dyDescent="0.45"/>
    <row r="10686" ht="14.25" hidden="1" x14ac:dyDescent="0.45"/>
    <row r="10687" ht="14.25" hidden="1" x14ac:dyDescent="0.45"/>
    <row r="10688" ht="14.25" hidden="1" x14ac:dyDescent="0.45"/>
    <row r="10689" ht="14.25" hidden="1" x14ac:dyDescent="0.45"/>
    <row r="10690" ht="14.25" hidden="1" x14ac:dyDescent="0.45"/>
    <row r="10691" ht="14.25" hidden="1" x14ac:dyDescent="0.45"/>
    <row r="10692" ht="14.25" hidden="1" x14ac:dyDescent="0.45"/>
    <row r="10693" ht="14.25" hidden="1" x14ac:dyDescent="0.45"/>
    <row r="10694" ht="14.25" hidden="1" x14ac:dyDescent="0.45"/>
    <row r="10695" ht="14.25" hidden="1" x14ac:dyDescent="0.45"/>
    <row r="10696" ht="14.25" hidden="1" x14ac:dyDescent="0.45"/>
    <row r="10697" ht="14.25" hidden="1" x14ac:dyDescent="0.45"/>
    <row r="10698" ht="14.25" hidden="1" x14ac:dyDescent="0.45"/>
    <row r="10699" ht="14.25" hidden="1" x14ac:dyDescent="0.45"/>
    <row r="10700" ht="14.25" hidden="1" x14ac:dyDescent="0.45"/>
    <row r="10701" ht="14.25" hidden="1" x14ac:dyDescent="0.45"/>
    <row r="10702" ht="14.25" hidden="1" x14ac:dyDescent="0.45"/>
    <row r="10703" ht="14.25" hidden="1" x14ac:dyDescent="0.45"/>
    <row r="10704" ht="14.25" hidden="1" x14ac:dyDescent="0.45"/>
    <row r="10705" ht="14.25" hidden="1" x14ac:dyDescent="0.45"/>
    <row r="10706" ht="14.25" hidden="1" x14ac:dyDescent="0.45"/>
    <row r="10707" ht="14.25" hidden="1" x14ac:dyDescent="0.45"/>
    <row r="10708" ht="14.25" hidden="1" x14ac:dyDescent="0.45"/>
    <row r="10709" ht="14.25" hidden="1" x14ac:dyDescent="0.45"/>
    <row r="10710" ht="14.25" hidden="1" x14ac:dyDescent="0.45"/>
    <row r="10711" ht="14.25" hidden="1" x14ac:dyDescent="0.45"/>
    <row r="10712" ht="14.25" hidden="1" x14ac:dyDescent="0.45"/>
    <row r="10713" ht="14.25" hidden="1" x14ac:dyDescent="0.45"/>
    <row r="10714" ht="14.25" hidden="1" x14ac:dyDescent="0.45"/>
    <row r="10715" ht="14.25" hidden="1" x14ac:dyDescent="0.45"/>
    <row r="10716" ht="14.25" hidden="1" x14ac:dyDescent="0.45"/>
    <row r="10717" ht="14.25" hidden="1" x14ac:dyDescent="0.45"/>
    <row r="10718" ht="14.25" hidden="1" x14ac:dyDescent="0.45"/>
    <row r="10719" ht="14.25" hidden="1" x14ac:dyDescent="0.45"/>
    <row r="10720" ht="14.25" hidden="1" x14ac:dyDescent="0.45"/>
    <row r="10721" ht="14.25" hidden="1" x14ac:dyDescent="0.45"/>
    <row r="10722" ht="14.25" hidden="1" x14ac:dyDescent="0.45"/>
    <row r="10723" ht="14.25" hidden="1" x14ac:dyDescent="0.45"/>
    <row r="10724" ht="14.25" hidden="1" x14ac:dyDescent="0.45"/>
    <row r="10725" ht="14.25" hidden="1" x14ac:dyDescent="0.45"/>
    <row r="10726" ht="14.25" hidden="1" x14ac:dyDescent="0.45"/>
    <row r="10727" ht="14.25" hidden="1" x14ac:dyDescent="0.45"/>
    <row r="10728" ht="14.25" hidden="1" x14ac:dyDescent="0.45"/>
    <row r="10729" ht="14.25" hidden="1" x14ac:dyDescent="0.45"/>
    <row r="10730" ht="14.25" hidden="1" x14ac:dyDescent="0.45"/>
    <row r="10731" ht="14.25" hidden="1" x14ac:dyDescent="0.45"/>
    <row r="10732" ht="14.25" hidden="1" x14ac:dyDescent="0.45"/>
    <row r="10733" ht="14.25" hidden="1" x14ac:dyDescent="0.45"/>
    <row r="10734" ht="14.25" hidden="1" x14ac:dyDescent="0.45"/>
    <row r="10735" ht="14.25" hidden="1" x14ac:dyDescent="0.45"/>
    <row r="10736" ht="14.25" hidden="1" x14ac:dyDescent="0.45"/>
    <row r="10737" ht="14.25" hidden="1" x14ac:dyDescent="0.45"/>
    <row r="10738" ht="14.25" hidden="1" x14ac:dyDescent="0.45"/>
    <row r="10739" ht="14.25" hidden="1" x14ac:dyDescent="0.45"/>
    <row r="10740" ht="14.25" hidden="1" x14ac:dyDescent="0.45"/>
    <row r="10741" ht="14.25" hidden="1" x14ac:dyDescent="0.45"/>
    <row r="10742" ht="14.25" hidden="1" x14ac:dyDescent="0.45"/>
    <row r="10743" ht="14.25" hidden="1" x14ac:dyDescent="0.45"/>
    <row r="10744" ht="14.25" hidden="1" x14ac:dyDescent="0.45"/>
    <row r="10745" ht="14.25" hidden="1" x14ac:dyDescent="0.45"/>
    <row r="10746" ht="14.25" hidden="1" x14ac:dyDescent="0.45"/>
    <row r="10747" ht="14.25" hidden="1" x14ac:dyDescent="0.45"/>
    <row r="10748" ht="14.25" hidden="1" x14ac:dyDescent="0.45"/>
    <row r="10749" ht="14.25" hidden="1" x14ac:dyDescent="0.45"/>
    <row r="10750" ht="14.25" hidden="1" x14ac:dyDescent="0.45"/>
    <row r="10751" ht="14.25" hidden="1" x14ac:dyDescent="0.45"/>
    <row r="10752" ht="14.25" hidden="1" x14ac:dyDescent="0.45"/>
    <row r="10753" ht="14.25" hidden="1" x14ac:dyDescent="0.45"/>
    <row r="10754" ht="14.25" hidden="1" x14ac:dyDescent="0.45"/>
    <row r="10755" ht="14.25" hidden="1" x14ac:dyDescent="0.45"/>
    <row r="10756" ht="14.25" hidden="1" x14ac:dyDescent="0.45"/>
    <row r="10757" ht="14.25" hidden="1" x14ac:dyDescent="0.45"/>
    <row r="10758" ht="14.25" hidden="1" x14ac:dyDescent="0.45"/>
    <row r="10759" ht="14.25" hidden="1" x14ac:dyDescent="0.45"/>
    <row r="10760" ht="14.25" hidden="1" x14ac:dyDescent="0.45"/>
    <row r="10761" ht="14.25" hidden="1" x14ac:dyDescent="0.45"/>
    <row r="10762" ht="14.25" hidden="1" x14ac:dyDescent="0.45"/>
    <row r="10763" ht="14.25" hidden="1" x14ac:dyDescent="0.45"/>
    <row r="10764" ht="14.25" hidden="1" x14ac:dyDescent="0.45"/>
    <row r="10765" ht="14.25" hidden="1" x14ac:dyDescent="0.45"/>
    <row r="10766" ht="14.25" hidden="1" x14ac:dyDescent="0.45"/>
    <row r="10767" ht="14.25" hidden="1" x14ac:dyDescent="0.45"/>
    <row r="10768" ht="14.25" hidden="1" x14ac:dyDescent="0.45"/>
    <row r="10769" ht="14.25" hidden="1" x14ac:dyDescent="0.45"/>
    <row r="10770" ht="14.25" hidden="1" x14ac:dyDescent="0.45"/>
    <row r="10771" ht="14.25" hidden="1" x14ac:dyDescent="0.45"/>
    <row r="10772" ht="14.25" hidden="1" x14ac:dyDescent="0.45"/>
    <row r="10773" ht="14.25" hidden="1" x14ac:dyDescent="0.45"/>
    <row r="10774" ht="14.25" hidden="1" x14ac:dyDescent="0.45"/>
    <row r="10775" ht="14.25" hidden="1" x14ac:dyDescent="0.45"/>
    <row r="10776" ht="14.25" hidden="1" x14ac:dyDescent="0.45"/>
    <row r="10777" ht="14.25" hidden="1" x14ac:dyDescent="0.45"/>
    <row r="10778" ht="14.25" hidden="1" x14ac:dyDescent="0.45"/>
    <row r="10779" ht="14.25" hidden="1" x14ac:dyDescent="0.45"/>
    <row r="10780" ht="14.25" hidden="1" x14ac:dyDescent="0.45"/>
    <row r="10781" ht="14.25" hidden="1" x14ac:dyDescent="0.45"/>
    <row r="10782" ht="14.25" hidden="1" x14ac:dyDescent="0.45"/>
    <row r="10783" ht="14.25" hidden="1" x14ac:dyDescent="0.45"/>
    <row r="10784" ht="14.25" hidden="1" x14ac:dyDescent="0.45"/>
    <row r="10785" ht="14.25" hidden="1" x14ac:dyDescent="0.45"/>
    <row r="10786" ht="14.25" hidden="1" x14ac:dyDescent="0.45"/>
    <row r="10787" ht="14.25" hidden="1" x14ac:dyDescent="0.45"/>
    <row r="10788" ht="14.25" hidden="1" x14ac:dyDescent="0.45"/>
    <row r="10789" ht="14.25" hidden="1" x14ac:dyDescent="0.45"/>
    <row r="10790" ht="14.25" hidden="1" x14ac:dyDescent="0.45"/>
    <row r="10791" ht="14.25" hidden="1" x14ac:dyDescent="0.45"/>
    <row r="10792" ht="14.25" hidden="1" x14ac:dyDescent="0.45"/>
    <row r="10793" ht="14.25" hidden="1" x14ac:dyDescent="0.45"/>
    <row r="10794" ht="14.25" hidden="1" x14ac:dyDescent="0.45"/>
    <row r="10795" ht="14.25" hidden="1" x14ac:dyDescent="0.45"/>
    <row r="10796" ht="14.25" hidden="1" x14ac:dyDescent="0.45"/>
    <row r="10797" ht="14.25" hidden="1" x14ac:dyDescent="0.45"/>
    <row r="10798" ht="14.25" hidden="1" x14ac:dyDescent="0.45"/>
    <row r="10799" ht="14.25" hidden="1" x14ac:dyDescent="0.45"/>
    <row r="10800" ht="14.25" hidden="1" x14ac:dyDescent="0.45"/>
    <row r="10801" ht="14.25" hidden="1" x14ac:dyDescent="0.45"/>
    <row r="10802" ht="14.25" hidden="1" x14ac:dyDescent="0.45"/>
    <row r="10803" ht="14.25" hidden="1" x14ac:dyDescent="0.45"/>
    <row r="10804" ht="14.25" hidden="1" x14ac:dyDescent="0.45"/>
    <row r="10805" ht="14.25" hidden="1" x14ac:dyDescent="0.45"/>
    <row r="10806" ht="14.25" hidden="1" x14ac:dyDescent="0.45"/>
    <row r="10807" ht="14.25" hidden="1" x14ac:dyDescent="0.45"/>
    <row r="10808" ht="14.25" hidden="1" x14ac:dyDescent="0.45"/>
    <row r="10809" ht="14.25" hidden="1" x14ac:dyDescent="0.45"/>
    <row r="10810" ht="14.25" hidden="1" x14ac:dyDescent="0.45"/>
    <row r="10811" ht="14.25" hidden="1" x14ac:dyDescent="0.45"/>
    <row r="10812" ht="14.25" hidden="1" x14ac:dyDescent="0.45"/>
    <row r="10813" ht="14.25" hidden="1" x14ac:dyDescent="0.45"/>
    <row r="10814" ht="14.25" hidden="1" x14ac:dyDescent="0.45"/>
    <row r="10815" ht="14.25" hidden="1" x14ac:dyDescent="0.45"/>
    <row r="10816" ht="14.25" hidden="1" x14ac:dyDescent="0.45"/>
    <row r="10817" ht="14.25" hidden="1" x14ac:dyDescent="0.45"/>
    <row r="10818" ht="14.25" hidden="1" x14ac:dyDescent="0.45"/>
    <row r="10819" ht="14.25" hidden="1" x14ac:dyDescent="0.45"/>
    <row r="10820" ht="14.25" hidden="1" x14ac:dyDescent="0.45"/>
    <row r="10821" ht="14.25" hidden="1" x14ac:dyDescent="0.45"/>
    <row r="10822" ht="14.25" hidden="1" x14ac:dyDescent="0.45"/>
    <row r="10823" ht="14.25" hidden="1" x14ac:dyDescent="0.45"/>
    <row r="10824" ht="14.25" hidden="1" x14ac:dyDescent="0.45"/>
    <row r="10825" ht="14.25" hidden="1" x14ac:dyDescent="0.45"/>
    <row r="10826" ht="14.25" hidden="1" x14ac:dyDescent="0.45"/>
    <row r="10827" ht="14.25" hidden="1" x14ac:dyDescent="0.45"/>
    <row r="10828" ht="14.25" hidden="1" x14ac:dyDescent="0.45"/>
    <row r="10829" ht="14.25" hidden="1" x14ac:dyDescent="0.45"/>
    <row r="10830" ht="14.25" hidden="1" x14ac:dyDescent="0.45"/>
    <row r="10831" ht="14.25" hidden="1" x14ac:dyDescent="0.45"/>
    <row r="10832" ht="14.25" hidden="1" x14ac:dyDescent="0.45"/>
    <row r="10833" ht="14.25" hidden="1" x14ac:dyDescent="0.45"/>
    <row r="10834" ht="14.25" hidden="1" x14ac:dyDescent="0.45"/>
    <row r="10835" ht="14.25" hidden="1" x14ac:dyDescent="0.45"/>
    <row r="10836" ht="14.25" hidden="1" x14ac:dyDescent="0.45"/>
    <row r="10837" ht="14.25" hidden="1" x14ac:dyDescent="0.45"/>
    <row r="10838" ht="14.25" hidden="1" x14ac:dyDescent="0.45"/>
    <row r="10839" ht="14.25" hidden="1" x14ac:dyDescent="0.45"/>
    <row r="10840" ht="14.25" hidden="1" x14ac:dyDescent="0.45"/>
    <row r="10841" ht="14.25" hidden="1" x14ac:dyDescent="0.45"/>
    <row r="10842" ht="14.25" hidden="1" x14ac:dyDescent="0.45"/>
    <row r="10843" ht="14.25" hidden="1" x14ac:dyDescent="0.45"/>
    <row r="10844" ht="14.25" hidden="1" x14ac:dyDescent="0.45"/>
    <row r="10845" ht="14.25" hidden="1" x14ac:dyDescent="0.45"/>
    <row r="10846" ht="14.25" hidden="1" x14ac:dyDescent="0.45"/>
    <row r="10847" ht="14.25" hidden="1" x14ac:dyDescent="0.45"/>
    <row r="10848" ht="14.25" hidden="1" x14ac:dyDescent="0.45"/>
    <row r="10849" ht="14.25" hidden="1" x14ac:dyDescent="0.45"/>
    <row r="10850" ht="14.25" hidden="1" x14ac:dyDescent="0.45"/>
    <row r="10851" ht="14.25" hidden="1" x14ac:dyDescent="0.45"/>
    <row r="10852" ht="14.25" hidden="1" x14ac:dyDescent="0.45"/>
    <row r="10853" ht="14.25" hidden="1" x14ac:dyDescent="0.45"/>
    <row r="10854" ht="14.25" hidden="1" x14ac:dyDescent="0.45"/>
    <row r="10855" ht="14.25" hidden="1" x14ac:dyDescent="0.45"/>
    <row r="10856" ht="14.25" hidden="1" x14ac:dyDescent="0.45"/>
    <row r="10857" ht="14.25" hidden="1" x14ac:dyDescent="0.45"/>
    <row r="10858" ht="14.25" hidden="1" x14ac:dyDescent="0.45"/>
    <row r="10859" ht="14.25" hidden="1" x14ac:dyDescent="0.45"/>
    <row r="10860" ht="14.25" hidden="1" x14ac:dyDescent="0.45"/>
    <row r="10861" ht="14.25" hidden="1" x14ac:dyDescent="0.45"/>
    <row r="10862" ht="14.25" hidden="1" x14ac:dyDescent="0.45"/>
    <row r="10863" ht="14.25" hidden="1" x14ac:dyDescent="0.45"/>
    <row r="10864" ht="14.25" hidden="1" x14ac:dyDescent="0.45"/>
    <row r="10865" ht="14.25" hidden="1" x14ac:dyDescent="0.45"/>
    <row r="10866" ht="14.25" hidden="1" x14ac:dyDescent="0.45"/>
    <row r="10867" ht="14.25" hidden="1" x14ac:dyDescent="0.45"/>
    <row r="10868" ht="14.25" hidden="1" x14ac:dyDescent="0.45"/>
    <row r="10869" ht="14.25" hidden="1" x14ac:dyDescent="0.45"/>
    <row r="10870" ht="14.25" hidden="1" x14ac:dyDescent="0.45"/>
    <row r="10871" ht="14.25" hidden="1" x14ac:dyDescent="0.45"/>
    <row r="10872" ht="14.25" hidden="1" x14ac:dyDescent="0.45"/>
    <row r="10873" ht="14.25" hidden="1" x14ac:dyDescent="0.45"/>
    <row r="10874" ht="14.25" hidden="1" x14ac:dyDescent="0.45"/>
    <row r="10875" ht="14.25" hidden="1" x14ac:dyDescent="0.45"/>
    <row r="10876" ht="14.25" hidden="1" x14ac:dyDescent="0.45"/>
    <row r="10877" ht="14.25" hidden="1" x14ac:dyDescent="0.45"/>
    <row r="10878" ht="14.25" hidden="1" x14ac:dyDescent="0.45"/>
    <row r="10879" ht="14.25" hidden="1" x14ac:dyDescent="0.45"/>
    <row r="10880" ht="14.25" hidden="1" x14ac:dyDescent="0.45"/>
    <row r="10881" ht="14.25" hidden="1" x14ac:dyDescent="0.45"/>
    <row r="10882" ht="14.25" hidden="1" x14ac:dyDescent="0.45"/>
    <row r="10883" ht="14.25" hidden="1" x14ac:dyDescent="0.45"/>
    <row r="10884" ht="14.25" hidden="1" x14ac:dyDescent="0.45"/>
    <row r="10885" ht="14.25" hidden="1" x14ac:dyDescent="0.45"/>
    <row r="10886" ht="14.25" hidden="1" x14ac:dyDescent="0.45"/>
    <row r="10887" ht="14.25" hidden="1" x14ac:dyDescent="0.45"/>
    <row r="10888" ht="14.25" hidden="1" x14ac:dyDescent="0.45"/>
    <row r="10889" ht="14.25" hidden="1" x14ac:dyDescent="0.45"/>
    <row r="10890" ht="14.25" hidden="1" x14ac:dyDescent="0.45"/>
    <row r="10891" ht="14.25" hidden="1" x14ac:dyDescent="0.45"/>
    <row r="10892" ht="14.25" hidden="1" x14ac:dyDescent="0.45"/>
    <row r="10893" ht="14.25" hidden="1" x14ac:dyDescent="0.45"/>
    <row r="10894" ht="14.25" hidden="1" x14ac:dyDescent="0.45"/>
    <row r="10895" ht="14.25" hidden="1" x14ac:dyDescent="0.45"/>
    <row r="10896" ht="14.25" hidden="1" x14ac:dyDescent="0.45"/>
    <row r="10897" ht="14.25" hidden="1" x14ac:dyDescent="0.45"/>
    <row r="10898" ht="14.25" hidden="1" x14ac:dyDescent="0.45"/>
    <row r="10899" ht="14.25" hidden="1" x14ac:dyDescent="0.45"/>
    <row r="10900" ht="14.25" hidden="1" x14ac:dyDescent="0.45"/>
    <row r="10901" ht="14.25" hidden="1" x14ac:dyDescent="0.45"/>
    <row r="10902" ht="14.25" hidden="1" x14ac:dyDescent="0.45"/>
    <row r="10903" ht="14.25" hidden="1" x14ac:dyDescent="0.45"/>
    <row r="10904" ht="14.25" hidden="1" x14ac:dyDescent="0.45"/>
    <row r="10905" ht="14.25" hidden="1" x14ac:dyDescent="0.45"/>
    <row r="10906" ht="14.25" hidden="1" x14ac:dyDescent="0.45"/>
    <row r="10907" ht="14.25" hidden="1" x14ac:dyDescent="0.45"/>
    <row r="10908" ht="14.25" hidden="1" x14ac:dyDescent="0.45"/>
    <row r="10909" ht="14.25" hidden="1" x14ac:dyDescent="0.45"/>
    <row r="10910" ht="14.25" hidden="1" x14ac:dyDescent="0.45"/>
    <row r="10911" ht="14.25" hidden="1" x14ac:dyDescent="0.45"/>
    <row r="10912" ht="14.25" hidden="1" x14ac:dyDescent="0.45"/>
    <row r="10913" ht="14.25" hidden="1" x14ac:dyDescent="0.45"/>
    <row r="10914" ht="14.25" hidden="1" x14ac:dyDescent="0.45"/>
    <row r="10915" ht="14.25" hidden="1" x14ac:dyDescent="0.45"/>
    <row r="10916" ht="14.25" hidden="1" x14ac:dyDescent="0.45"/>
    <row r="10917" ht="14.25" hidden="1" x14ac:dyDescent="0.45"/>
    <row r="10918" ht="14.25" hidden="1" x14ac:dyDescent="0.45"/>
    <row r="10919" ht="14.25" hidden="1" x14ac:dyDescent="0.45"/>
    <row r="10920" ht="14.25" hidden="1" x14ac:dyDescent="0.45"/>
    <row r="10921" ht="14.25" hidden="1" x14ac:dyDescent="0.45"/>
    <row r="10922" ht="14.25" hidden="1" x14ac:dyDescent="0.45"/>
    <row r="10923" ht="14.25" hidden="1" x14ac:dyDescent="0.45"/>
    <row r="10924" ht="14.25" hidden="1" x14ac:dyDescent="0.45"/>
    <row r="10925" ht="14.25" hidden="1" x14ac:dyDescent="0.45"/>
    <row r="10926" ht="14.25" hidden="1" x14ac:dyDescent="0.45"/>
    <row r="10927" ht="14.25" hidden="1" x14ac:dyDescent="0.45"/>
    <row r="10928" ht="14.25" hidden="1" x14ac:dyDescent="0.45"/>
    <row r="10929" ht="14.25" hidden="1" x14ac:dyDescent="0.45"/>
    <row r="10930" ht="14.25" hidden="1" x14ac:dyDescent="0.45"/>
    <row r="10931" ht="14.25" hidden="1" x14ac:dyDescent="0.45"/>
    <row r="10932" ht="14.25" hidden="1" x14ac:dyDescent="0.45"/>
    <row r="10933" ht="14.25" hidden="1" x14ac:dyDescent="0.45"/>
    <row r="10934" ht="14.25" hidden="1" x14ac:dyDescent="0.45"/>
    <row r="10935" ht="14.25" hidden="1" x14ac:dyDescent="0.45"/>
    <row r="10936" ht="14.25" hidden="1" x14ac:dyDescent="0.45"/>
    <row r="10937" ht="14.25" hidden="1" x14ac:dyDescent="0.45"/>
    <row r="10938" ht="14.25" hidden="1" x14ac:dyDescent="0.45"/>
    <row r="10939" ht="14.25" hidden="1" x14ac:dyDescent="0.45"/>
    <row r="10940" ht="14.25" hidden="1" x14ac:dyDescent="0.45"/>
    <row r="10941" ht="14.25" hidden="1" x14ac:dyDescent="0.45"/>
    <row r="10942" ht="14.25" hidden="1" x14ac:dyDescent="0.45"/>
    <row r="10943" ht="14.25" hidden="1" x14ac:dyDescent="0.45"/>
    <row r="10944" ht="14.25" hidden="1" x14ac:dyDescent="0.45"/>
    <row r="10945" ht="14.25" hidden="1" x14ac:dyDescent="0.45"/>
    <row r="10946" ht="14.25" hidden="1" x14ac:dyDescent="0.45"/>
    <row r="10947" ht="14.25" hidden="1" x14ac:dyDescent="0.45"/>
    <row r="10948" ht="14.25" hidden="1" x14ac:dyDescent="0.45"/>
    <row r="10949" ht="14.25" hidden="1" x14ac:dyDescent="0.45"/>
    <row r="10950" ht="14.25" hidden="1" x14ac:dyDescent="0.45"/>
    <row r="10951" ht="14.25" hidden="1" x14ac:dyDescent="0.45"/>
    <row r="10952" ht="14.25" hidden="1" x14ac:dyDescent="0.45"/>
    <row r="10953" ht="14.25" hidden="1" x14ac:dyDescent="0.45"/>
    <row r="10954" ht="14.25" hidden="1" x14ac:dyDescent="0.45"/>
    <row r="10955" ht="14.25" hidden="1" x14ac:dyDescent="0.45"/>
    <row r="10956" ht="14.25" hidden="1" x14ac:dyDescent="0.45"/>
    <row r="10957" ht="14.25" hidden="1" x14ac:dyDescent="0.45"/>
    <row r="10958" ht="14.25" hidden="1" x14ac:dyDescent="0.45"/>
    <row r="10959" ht="14.25" hidden="1" x14ac:dyDescent="0.45"/>
    <row r="10960" ht="14.25" hidden="1" x14ac:dyDescent="0.45"/>
    <row r="10961" ht="14.25" hidden="1" x14ac:dyDescent="0.45"/>
    <row r="10962" ht="14.25" hidden="1" x14ac:dyDescent="0.45"/>
    <row r="10963" ht="14.25" hidden="1" x14ac:dyDescent="0.45"/>
    <row r="10964" ht="14.25" hidden="1" x14ac:dyDescent="0.45"/>
    <row r="10965" ht="14.25" hidden="1" x14ac:dyDescent="0.45"/>
    <row r="10966" ht="14.25" hidden="1" x14ac:dyDescent="0.45"/>
    <row r="10967" ht="14.25" hidden="1" x14ac:dyDescent="0.45"/>
    <row r="10968" ht="14.25" hidden="1" x14ac:dyDescent="0.45"/>
    <row r="10969" ht="14.25" hidden="1" x14ac:dyDescent="0.45"/>
    <row r="10970" ht="14.25" hidden="1" x14ac:dyDescent="0.45"/>
    <row r="10971" ht="14.25" hidden="1" x14ac:dyDescent="0.45"/>
    <row r="10972" ht="14.25" hidden="1" x14ac:dyDescent="0.45"/>
    <row r="10973" ht="14.25" hidden="1" x14ac:dyDescent="0.45"/>
    <row r="10974" ht="14.25" hidden="1" x14ac:dyDescent="0.45"/>
    <row r="10975" ht="14.25" hidden="1" x14ac:dyDescent="0.45"/>
    <row r="10976" ht="14.25" hidden="1" x14ac:dyDescent="0.45"/>
    <row r="10977" ht="14.25" hidden="1" x14ac:dyDescent="0.45"/>
    <row r="10978" ht="14.25" hidden="1" x14ac:dyDescent="0.45"/>
    <row r="10979" ht="14.25" hidden="1" x14ac:dyDescent="0.45"/>
    <row r="10980" ht="14.25" hidden="1" x14ac:dyDescent="0.45"/>
    <row r="10981" ht="14.25" hidden="1" x14ac:dyDescent="0.45"/>
    <row r="10982" ht="14.25" hidden="1" x14ac:dyDescent="0.45"/>
    <row r="10983" ht="14.25" hidden="1" x14ac:dyDescent="0.45"/>
    <row r="10984" ht="14.25" hidden="1" x14ac:dyDescent="0.45"/>
    <row r="10985" ht="14.25" hidden="1" x14ac:dyDescent="0.45"/>
    <row r="10986" ht="14.25" hidden="1" x14ac:dyDescent="0.45"/>
    <row r="10987" ht="14.25" hidden="1" x14ac:dyDescent="0.45"/>
    <row r="10988" ht="14.25" hidden="1" x14ac:dyDescent="0.45"/>
    <row r="10989" ht="14.25" hidden="1" x14ac:dyDescent="0.45"/>
    <row r="10990" ht="14.25" hidden="1" x14ac:dyDescent="0.45"/>
    <row r="10991" ht="14.25" hidden="1" x14ac:dyDescent="0.45"/>
    <row r="10992" ht="14.25" hidden="1" x14ac:dyDescent="0.45"/>
    <row r="10993" ht="14.25" hidden="1" x14ac:dyDescent="0.45"/>
    <row r="10994" ht="14.25" hidden="1" x14ac:dyDescent="0.45"/>
    <row r="10995" ht="14.25" hidden="1" x14ac:dyDescent="0.45"/>
    <row r="10996" ht="14.25" hidden="1" x14ac:dyDescent="0.45"/>
    <row r="10997" ht="14.25" hidden="1" x14ac:dyDescent="0.45"/>
    <row r="10998" ht="14.25" hidden="1" x14ac:dyDescent="0.45"/>
    <row r="10999" ht="14.25" hidden="1" x14ac:dyDescent="0.45"/>
    <row r="11000" ht="14.25" hidden="1" x14ac:dyDescent="0.45"/>
    <row r="11001" ht="14.25" hidden="1" x14ac:dyDescent="0.45"/>
    <row r="11002" ht="14.25" hidden="1" x14ac:dyDescent="0.45"/>
    <row r="11003" ht="14.25" hidden="1" x14ac:dyDescent="0.45"/>
    <row r="11004" ht="14.25" hidden="1" x14ac:dyDescent="0.45"/>
    <row r="11005" ht="14.25" hidden="1" x14ac:dyDescent="0.45"/>
    <row r="11006" ht="14.25" hidden="1" x14ac:dyDescent="0.45"/>
    <row r="11007" ht="14.25" hidden="1" x14ac:dyDescent="0.45"/>
    <row r="11008" ht="14.25" hidden="1" x14ac:dyDescent="0.45"/>
    <row r="11009" ht="14.25" hidden="1" x14ac:dyDescent="0.45"/>
    <row r="11010" ht="14.25" hidden="1" x14ac:dyDescent="0.45"/>
    <row r="11011" ht="14.25" hidden="1" x14ac:dyDescent="0.45"/>
    <row r="11012" ht="14.25" hidden="1" x14ac:dyDescent="0.45"/>
    <row r="11013" ht="14.25" hidden="1" x14ac:dyDescent="0.45"/>
    <row r="11014" ht="14.25" hidden="1" x14ac:dyDescent="0.45"/>
    <row r="11015" ht="14.25" hidden="1" x14ac:dyDescent="0.45"/>
    <row r="11016" ht="14.25" hidden="1" x14ac:dyDescent="0.45"/>
    <row r="11017" ht="14.25" hidden="1" x14ac:dyDescent="0.45"/>
    <row r="11018" ht="14.25" hidden="1" x14ac:dyDescent="0.45"/>
    <row r="11019" ht="14.25" hidden="1" x14ac:dyDescent="0.45"/>
    <row r="11020" ht="14.25" hidden="1" x14ac:dyDescent="0.45"/>
    <row r="11021" ht="14.25" hidden="1" x14ac:dyDescent="0.45"/>
    <row r="11022" ht="14.25" hidden="1" x14ac:dyDescent="0.45"/>
    <row r="11023" ht="14.25" hidden="1" x14ac:dyDescent="0.45"/>
    <row r="11024" ht="14.25" hidden="1" x14ac:dyDescent="0.45"/>
    <row r="11025" ht="14.25" hidden="1" x14ac:dyDescent="0.45"/>
    <row r="11026" ht="14.25" hidden="1" x14ac:dyDescent="0.45"/>
    <row r="11027" ht="14.25" hidden="1" x14ac:dyDescent="0.45"/>
    <row r="11028" ht="14.25" hidden="1" x14ac:dyDescent="0.45"/>
    <row r="11029" ht="14.25" hidden="1" x14ac:dyDescent="0.45"/>
    <row r="11030" ht="14.25" hidden="1" x14ac:dyDescent="0.45"/>
    <row r="11031" ht="14.25" hidden="1" x14ac:dyDescent="0.45"/>
    <row r="11032" ht="14.25" hidden="1" x14ac:dyDescent="0.45"/>
    <row r="11033" ht="14.25" hidden="1" x14ac:dyDescent="0.45"/>
    <row r="11034" ht="14.25" hidden="1" x14ac:dyDescent="0.45"/>
    <row r="11035" ht="14.25" hidden="1" x14ac:dyDescent="0.45"/>
    <row r="11036" ht="14.25" hidden="1" x14ac:dyDescent="0.45"/>
    <row r="11037" ht="14.25" hidden="1" x14ac:dyDescent="0.45"/>
    <row r="11038" ht="14.25" hidden="1" x14ac:dyDescent="0.45"/>
    <row r="11039" ht="14.25" hidden="1" x14ac:dyDescent="0.45"/>
    <row r="11040" ht="14.25" hidden="1" x14ac:dyDescent="0.45"/>
    <row r="11041" ht="14.25" hidden="1" x14ac:dyDescent="0.45"/>
    <row r="11042" ht="14.25" hidden="1" x14ac:dyDescent="0.45"/>
    <row r="11043" ht="14.25" hidden="1" x14ac:dyDescent="0.45"/>
    <row r="11044" ht="14.25" hidden="1" x14ac:dyDescent="0.45"/>
    <row r="11045" ht="14.25" hidden="1" x14ac:dyDescent="0.45"/>
    <row r="11046" ht="14.25" hidden="1" x14ac:dyDescent="0.45"/>
    <row r="11047" ht="14.25" hidden="1" x14ac:dyDescent="0.45"/>
    <row r="11048" ht="14.25" hidden="1" x14ac:dyDescent="0.45"/>
    <row r="11049" ht="14.25" hidden="1" x14ac:dyDescent="0.45"/>
    <row r="11050" ht="14.25" hidden="1" x14ac:dyDescent="0.45"/>
    <row r="11051" ht="14.25" hidden="1" x14ac:dyDescent="0.45"/>
    <row r="11052" ht="14.25" hidden="1" x14ac:dyDescent="0.45"/>
    <row r="11053" ht="14.25" hidden="1" x14ac:dyDescent="0.45"/>
    <row r="11054" ht="14.25" hidden="1" x14ac:dyDescent="0.45"/>
    <row r="11055" ht="14.25" hidden="1" x14ac:dyDescent="0.45"/>
    <row r="11056" ht="14.25" hidden="1" x14ac:dyDescent="0.45"/>
    <row r="11057" ht="14.25" hidden="1" x14ac:dyDescent="0.45"/>
    <row r="11058" ht="14.25" hidden="1" x14ac:dyDescent="0.45"/>
    <row r="11059" ht="14.25" hidden="1" x14ac:dyDescent="0.45"/>
    <row r="11060" ht="14.25" hidden="1" x14ac:dyDescent="0.45"/>
    <row r="11061" ht="14.25" hidden="1" x14ac:dyDescent="0.45"/>
    <row r="11062" ht="14.25" hidden="1" x14ac:dyDescent="0.45"/>
    <row r="11063" ht="14.25" hidden="1" x14ac:dyDescent="0.45"/>
    <row r="11064" ht="14.25" hidden="1" x14ac:dyDescent="0.45"/>
    <row r="11065" ht="14.25" hidden="1" x14ac:dyDescent="0.45"/>
    <row r="11066" ht="14.25" hidden="1" x14ac:dyDescent="0.45"/>
    <row r="11067" ht="14.25" hidden="1" x14ac:dyDescent="0.45"/>
    <row r="11068" ht="14.25" hidden="1" x14ac:dyDescent="0.45"/>
    <row r="11069" ht="14.25" hidden="1" x14ac:dyDescent="0.45"/>
    <row r="11070" ht="14.25" hidden="1" x14ac:dyDescent="0.45"/>
    <row r="11071" ht="14.25" hidden="1" x14ac:dyDescent="0.45"/>
    <row r="11072" ht="14.25" hidden="1" x14ac:dyDescent="0.45"/>
    <row r="11073" ht="14.25" hidden="1" x14ac:dyDescent="0.45"/>
    <row r="11074" ht="14.25" hidden="1" x14ac:dyDescent="0.45"/>
    <row r="11075" ht="14.25" hidden="1" x14ac:dyDescent="0.45"/>
    <row r="11076" ht="14.25" hidden="1" x14ac:dyDescent="0.45"/>
    <row r="11077" ht="14.25" hidden="1" x14ac:dyDescent="0.45"/>
    <row r="11078" ht="14.25" hidden="1" x14ac:dyDescent="0.45"/>
    <row r="11079" ht="14.25" hidden="1" x14ac:dyDescent="0.45"/>
    <row r="11080" ht="14.25" hidden="1" x14ac:dyDescent="0.45"/>
    <row r="11081" ht="14.25" hidden="1" x14ac:dyDescent="0.45"/>
    <row r="11082" ht="14.25" hidden="1" x14ac:dyDescent="0.45"/>
    <row r="11083" ht="14.25" hidden="1" x14ac:dyDescent="0.45"/>
    <row r="11084" ht="14.25" hidden="1" x14ac:dyDescent="0.45"/>
    <row r="11085" ht="14.25" hidden="1" x14ac:dyDescent="0.45"/>
    <row r="11086" ht="14.25" hidden="1" x14ac:dyDescent="0.45"/>
    <row r="11087" ht="14.25" hidden="1" x14ac:dyDescent="0.45"/>
    <row r="11088" ht="14.25" hidden="1" x14ac:dyDescent="0.45"/>
    <row r="11089" ht="14.25" hidden="1" x14ac:dyDescent="0.45"/>
    <row r="11090" ht="14.25" hidden="1" x14ac:dyDescent="0.45"/>
    <row r="11091" ht="14.25" hidden="1" x14ac:dyDescent="0.45"/>
    <row r="11092" ht="14.25" hidden="1" x14ac:dyDescent="0.45"/>
    <row r="11093" ht="14.25" hidden="1" x14ac:dyDescent="0.45"/>
    <row r="11094" ht="14.25" hidden="1" x14ac:dyDescent="0.45"/>
    <row r="11095" ht="14.25" hidden="1" x14ac:dyDescent="0.45"/>
    <row r="11096" ht="14.25" hidden="1" x14ac:dyDescent="0.45"/>
    <row r="11097" ht="14.25" hidden="1" x14ac:dyDescent="0.45"/>
    <row r="11098" ht="14.25" hidden="1" x14ac:dyDescent="0.45"/>
    <row r="11099" ht="14.25" hidden="1" x14ac:dyDescent="0.45"/>
    <row r="11100" ht="14.25" hidden="1" x14ac:dyDescent="0.45"/>
    <row r="11101" ht="14.25" hidden="1" x14ac:dyDescent="0.45"/>
    <row r="11102" ht="14.25" hidden="1" x14ac:dyDescent="0.45"/>
    <row r="11103" ht="14.25" hidden="1" x14ac:dyDescent="0.45"/>
    <row r="11104" ht="14.25" hidden="1" x14ac:dyDescent="0.45"/>
    <row r="11105" ht="14.25" hidden="1" x14ac:dyDescent="0.45"/>
    <row r="11106" ht="14.25" hidden="1" x14ac:dyDescent="0.45"/>
    <row r="11107" ht="14.25" hidden="1" x14ac:dyDescent="0.45"/>
    <row r="11108" ht="14.25" hidden="1" x14ac:dyDescent="0.45"/>
    <row r="11109" ht="14.25" hidden="1" x14ac:dyDescent="0.45"/>
    <row r="11110" ht="14.25" hidden="1" x14ac:dyDescent="0.45"/>
    <row r="11111" ht="14.25" hidden="1" x14ac:dyDescent="0.45"/>
    <row r="11112" ht="14.25" hidden="1" x14ac:dyDescent="0.45"/>
    <row r="11113" ht="14.25" hidden="1" x14ac:dyDescent="0.45"/>
    <row r="11114" ht="14.25" hidden="1" x14ac:dyDescent="0.45"/>
    <row r="11115" ht="14.25" hidden="1" x14ac:dyDescent="0.45"/>
    <row r="11116" ht="14.25" hidden="1" x14ac:dyDescent="0.45"/>
    <row r="11117" ht="14.25" hidden="1" x14ac:dyDescent="0.45"/>
    <row r="11118" ht="14.25" hidden="1" x14ac:dyDescent="0.45"/>
    <row r="11119" ht="14.25" hidden="1" x14ac:dyDescent="0.45"/>
    <row r="11120" ht="14.25" hidden="1" x14ac:dyDescent="0.45"/>
    <row r="11121" ht="14.25" hidden="1" x14ac:dyDescent="0.45"/>
    <row r="11122" ht="14.25" hidden="1" x14ac:dyDescent="0.45"/>
    <row r="11123" ht="14.25" hidden="1" x14ac:dyDescent="0.45"/>
    <row r="11124" ht="14.25" hidden="1" x14ac:dyDescent="0.45"/>
    <row r="11125" ht="14.25" hidden="1" x14ac:dyDescent="0.45"/>
    <row r="11126" ht="14.25" hidden="1" x14ac:dyDescent="0.45"/>
    <row r="11127" ht="14.25" hidden="1" x14ac:dyDescent="0.45"/>
    <row r="11128" ht="14.25" hidden="1" x14ac:dyDescent="0.45"/>
    <row r="11129" ht="14.25" hidden="1" x14ac:dyDescent="0.45"/>
    <row r="11130" ht="14.25" hidden="1" x14ac:dyDescent="0.45"/>
    <row r="11131" ht="14.25" hidden="1" x14ac:dyDescent="0.45"/>
    <row r="11132" ht="14.25" hidden="1" x14ac:dyDescent="0.45"/>
    <row r="11133" ht="14.25" hidden="1" x14ac:dyDescent="0.45"/>
    <row r="11134" ht="14.25" hidden="1" x14ac:dyDescent="0.45"/>
    <row r="11135" ht="14.25" hidden="1" x14ac:dyDescent="0.45"/>
    <row r="11136" ht="14.25" hidden="1" x14ac:dyDescent="0.45"/>
    <row r="11137" ht="14.25" hidden="1" x14ac:dyDescent="0.45"/>
    <row r="11138" ht="14.25" hidden="1" x14ac:dyDescent="0.45"/>
    <row r="11139" ht="14.25" hidden="1" x14ac:dyDescent="0.45"/>
    <row r="11140" ht="14.25" hidden="1" x14ac:dyDescent="0.45"/>
    <row r="11141" ht="14.25" hidden="1" x14ac:dyDescent="0.45"/>
    <row r="11142" ht="14.25" hidden="1" x14ac:dyDescent="0.45"/>
    <row r="11143" ht="14.25" hidden="1" x14ac:dyDescent="0.45"/>
    <row r="11144" ht="14.25" hidden="1" x14ac:dyDescent="0.45"/>
    <row r="11145" ht="14.25" hidden="1" x14ac:dyDescent="0.45"/>
    <row r="11146" ht="14.25" hidden="1" x14ac:dyDescent="0.45"/>
    <row r="11147" ht="14.25" hidden="1" x14ac:dyDescent="0.45"/>
    <row r="11148" ht="14.25" hidden="1" x14ac:dyDescent="0.45"/>
    <row r="11149" ht="14.25" hidden="1" x14ac:dyDescent="0.45"/>
    <row r="11150" ht="14.25" hidden="1" x14ac:dyDescent="0.45"/>
    <row r="11151" ht="14.25" hidden="1" x14ac:dyDescent="0.45"/>
    <row r="11152" ht="14.25" hidden="1" x14ac:dyDescent="0.45"/>
    <row r="11153" ht="14.25" hidden="1" x14ac:dyDescent="0.45"/>
    <row r="11154" ht="14.25" hidden="1" x14ac:dyDescent="0.45"/>
    <row r="11155" ht="14.25" hidden="1" x14ac:dyDescent="0.45"/>
    <row r="11156" ht="14.25" hidden="1" x14ac:dyDescent="0.45"/>
    <row r="11157" ht="14.25" hidden="1" x14ac:dyDescent="0.45"/>
    <row r="11158" ht="14.25" hidden="1" x14ac:dyDescent="0.45"/>
    <row r="11159" ht="14.25" hidden="1" x14ac:dyDescent="0.45"/>
    <row r="11160" ht="14.25" hidden="1" x14ac:dyDescent="0.45"/>
    <row r="11161" ht="14.25" hidden="1" x14ac:dyDescent="0.45"/>
    <row r="11162" ht="14.25" hidden="1" x14ac:dyDescent="0.45"/>
    <row r="11163" ht="14.25" hidden="1" x14ac:dyDescent="0.45"/>
    <row r="11164" ht="14.25" hidden="1" x14ac:dyDescent="0.45"/>
    <row r="11165" ht="14.25" hidden="1" x14ac:dyDescent="0.45"/>
    <row r="11166" ht="14.25" hidden="1" x14ac:dyDescent="0.45"/>
    <row r="11167" ht="14.25" hidden="1" x14ac:dyDescent="0.45"/>
    <row r="11168" ht="14.25" hidden="1" x14ac:dyDescent="0.45"/>
    <row r="11169" ht="14.25" hidden="1" x14ac:dyDescent="0.45"/>
    <row r="11170" ht="14.25" hidden="1" x14ac:dyDescent="0.45"/>
    <row r="11171" ht="14.25" hidden="1" x14ac:dyDescent="0.45"/>
    <row r="11172" ht="14.25" hidden="1" x14ac:dyDescent="0.45"/>
    <row r="11173" ht="14.25" hidden="1" x14ac:dyDescent="0.45"/>
    <row r="11174" ht="14.25" hidden="1" x14ac:dyDescent="0.45"/>
    <row r="11175" ht="14.25" hidden="1" x14ac:dyDescent="0.45"/>
    <row r="11176" ht="14.25" hidden="1" x14ac:dyDescent="0.45"/>
    <row r="11177" ht="14.25" hidden="1" x14ac:dyDescent="0.45"/>
    <row r="11178" ht="14.25" hidden="1" x14ac:dyDescent="0.45"/>
    <row r="11179" ht="14.25" hidden="1" x14ac:dyDescent="0.45"/>
    <row r="11180" ht="14.25" hidden="1" x14ac:dyDescent="0.45"/>
    <row r="11181" ht="14.25" hidden="1" x14ac:dyDescent="0.45"/>
    <row r="11182" ht="14.25" hidden="1" x14ac:dyDescent="0.45"/>
    <row r="11183" ht="14.25" hidden="1" x14ac:dyDescent="0.45"/>
    <row r="11184" ht="14.25" hidden="1" x14ac:dyDescent="0.45"/>
    <row r="11185" ht="14.25" hidden="1" x14ac:dyDescent="0.45"/>
    <row r="11186" ht="14.25" hidden="1" x14ac:dyDescent="0.45"/>
    <row r="11187" ht="14.25" hidden="1" x14ac:dyDescent="0.45"/>
    <row r="11188" ht="14.25" hidden="1" x14ac:dyDescent="0.45"/>
    <row r="11189" ht="14.25" hidden="1" x14ac:dyDescent="0.45"/>
    <row r="11190" ht="14.25" hidden="1" x14ac:dyDescent="0.45"/>
    <row r="11191" ht="14.25" hidden="1" x14ac:dyDescent="0.45"/>
    <row r="11192" ht="14.25" hidden="1" x14ac:dyDescent="0.45"/>
    <row r="11193" ht="14.25" hidden="1" x14ac:dyDescent="0.45"/>
    <row r="11194" ht="14.25" hidden="1" x14ac:dyDescent="0.45"/>
    <row r="11195" ht="14.25" hidden="1" x14ac:dyDescent="0.45"/>
    <row r="11196" ht="14.25" hidden="1" x14ac:dyDescent="0.45"/>
    <row r="11197" ht="14.25" hidden="1" x14ac:dyDescent="0.45"/>
    <row r="11198" ht="14.25" hidden="1" x14ac:dyDescent="0.45"/>
    <row r="11199" ht="14.25" hidden="1" x14ac:dyDescent="0.45"/>
    <row r="11200" ht="14.25" hidden="1" x14ac:dyDescent="0.45"/>
    <row r="11201" ht="14.25" hidden="1" x14ac:dyDescent="0.45"/>
    <row r="11202" ht="14.25" hidden="1" x14ac:dyDescent="0.45"/>
    <row r="11203" ht="14.25" hidden="1" x14ac:dyDescent="0.45"/>
    <row r="11204" ht="14.25" hidden="1" x14ac:dyDescent="0.45"/>
    <row r="11205" ht="14.25" hidden="1" x14ac:dyDescent="0.45"/>
    <row r="11206" ht="14.25" hidden="1" x14ac:dyDescent="0.45"/>
    <row r="11207" ht="14.25" hidden="1" x14ac:dyDescent="0.45"/>
    <row r="11208" ht="14.25" hidden="1" x14ac:dyDescent="0.45"/>
    <row r="11209" ht="14.25" hidden="1" x14ac:dyDescent="0.45"/>
    <row r="11210" ht="14.25" hidden="1" x14ac:dyDescent="0.45"/>
    <row r="11211" ht="14.25" hidden="1" x14ac:dyDescent="0.45"/>
    <row r="11212" ht="14.25" hidden="1" x14ac:dyDescent="0.45"/>
    <row r="11213" ht="14.25" hidden="1" x14ac:dyDescent="0.45"/>
    <row r="11214" ht="14.25" hidden="1" x14ac:dyDescent="0.45"/>
    <row r="11215" ht="14.25" hidden="1" x14ac:dyDescent="0.45"/>
    <row r="11216" ht="14.25" hidden="1" x14ac:dyDescent="0.45"/>
    <row r="11217" ht="14.25" hidden="1" x14ac:dyDescent="0.45"/>
    <row r="11218" ht="14.25" hidden="1" x14ac:dyDescent="0.45"/>
    <row r="11219" ht="14.25" hidden="1" x14ac:dyDescent="0.45"/>
    <row r="11220" ht="14.25" hidden="1" x14ac:dyDescent="0.45"/>
    <row r="11221" ht="14.25" hidden="1" x14ac:dyDescent="0.45"/>
    <row r="11222" ht="14.25" hidden="1" x14ac:dyDescent="0.45"/>
    <row r="11223" ht="14.25" hidden="1" x14ac:dyDescent="0.45"/>
    <row r="11224" ht="14.25" hidden="1" x14ac:dyDescent="0.45"/>
    <row r="11225" ht="14.25" hidden="1" x14ac:dyDescent="0.45"/>
    <row r="11226" ht="14.25" hidden="1" x14ac:dyDescent="0.45"/>
    <row r="11227" ht="14.25" hidden="1" x14ac:dyDescent="0.45"/>
    <row r="11228" ht="14.25" hidden="1" x14ac:dyDescent="0.45"/>
    <row r="11229" ht="14.25" hidden="1" x14ac:dyDescent="0.45"/>
    <row r="11230" ht="14.25" hidden="1" x14ac:dyDescent="0.45"/>
    <row r="11231" ht="14.25" hidden="1" x14ac:dyDescent="0.45"/>
    <row r="11232" ht="14.25" hidden="1" x14ac:dyDescent="0.45"/>
    <row r="11233" ht="14.25" hidden="1" x14ac:dyDescent="0.45"/>
    <row r="11234" ht="14.25" hidden="1" x14ac:dyDescent="0.45"/>
    <row r="11235" ht="14.25" hidden="1" x14ac:dyDescent="0.45"/>
    <row r="11236" ht="14.25" hidden="1" x14ac:dyDescent="0.45"/>
    <row r="11237" ht="14.25" hidden="1" x14ac:dyDescent="0.45"/>
    <row r="11238" ht="14.25" hidden="1" x14ac:dyDescent="0.45"/>
    <row r="11239" ht="14.25" hidden="1" x14ac:dyDescent="0.45"/>
    <row r="11240" ht="14.25" hidden="1" x14ac:dyDescent="0.45"/>
    <row r="11241" ht="14.25" hidden="1" x14ac:dyDescent="0.45"/>
    <row r="11242" ht="14.25" hidden="1" x14ac:dyDescent="0.45"/>
    <row r="11243" ht="14.25" hidden="1" x14ac:dyDescent="0.45"/>
    <row r="11244" ht="14.25" hidden="1" x14ac:dyDescent="0.45"/>
    <row r="11245" ht="14.25" hidden="1" x14ac:dyDescent="0.45"/>
    <row r="11246" ht="14.25" hidden="1" x14ac:dyDescent="0.45"/>
    <row r="11247" ht="14.25" hidden="1" x14ac:dyDescent="0.45"/>
    <row r="11248" ht="14.25" hidden="1" x14ac:dyDescent="0.45"/>
    <row r="11249" ht="14.25" hidden="1" x14ac:dyDescent="0.45"/>
    <row r="11250" ht="14.25" hidden="1" x14ac:dyDescent="0.45"/>
    <row r="11251" ht="14.25" hidden="1" x14ac:dyDescent="0.45"/>
    <row r="11252" ht="14.25" hidden="1" x14ac:dyDescent="0.45"/>
    <row r="11253" ht="14.25" hidden="1" x14ac:dyDescent="0.45"/>
    <row r="11254" ht="14.25" hidden="1" x14ac:dyDescent="0.45"/>
    <row r="11255" ht="14.25" hidden="1" x14ac:dyDescent="0.45"/>
    <row r="11256" ht="14.25" hidden="1" x14ac:dyDescent="0.45"/>
    <row r="11257" ht="14.25" hidden="1" x14ac:dyDescent="0.45"/>
    <row r="11258" ht="14.25" hidden="1" x14ac:dyDescent="0.45"/>
    <row r="11259" ht="14.25" hidden="1" x14ac:dyDescent="0.45"/>
    <row r="11260" ht="14.25" hidden="1" x14ac:dyDescent="0.45"/>
    <row r="11261" ht="14.25" hidden="1" x14ac:dyDescent="0.45"/>
    <row r="11262" ht="14.25" hidden="1" x14ac:dyDescent="0.45"/>
    <row r="11263" ht="14.25" hidden="1" x14ac:dyDescent="0.45"/>
    <row r="11264" ht="14.25" hidden="1" x14ac:dyDescent="0.45"/>
    <row r="11265" ht="14.25" hidden="1" x14ac:dyDescent="0.45"/>
    <row r="11266" ht="14.25" hidden="1" x14ac:dyDescent="0.45"/>
    <row r="11267" ht="14.25" hidden="1" x14ac:dyDescent="0.45"/>
    <row r="11268" ht="14.25" hidden="1" x14ac:dyDescent="0.45"/>
    <row r="11269" ht="14.25" hidden="1" x14ac:dyDescent="0.45"/>
    <row r="11270" ht="14.25" hidden="1" x14ac:dyDescent="0.45"/>
    <row r="11271" ht="14.25" hidden="1" x14ac:dyDescent="0.45"/>
    <row r="11272" ht="14.25" hidden="1" x14ac:dyDescent="0.45"/>
    <row r="11273" ht="14.25" hidden="1" x14ac:dyDescent="0.45"/>
    <row r="11274" ht="14.25" hidden="1" x14ac:dyDescent="0.45"/>
    <row r="11275" ht="14.25" hidden="1" x14ac:dyDescent="0.45"/>
    <row r="11276" ht="14.25" hidden="1" x14ac:dyDescent="0.45"/>
    <row r="11277" ht="14.25" hidden="1" x14ac:dyDescent="0.45"/>
    <row r="11278" ht="14.25" hidden="1" x14ac:dyDescent="0.45"/>
    <row r="11279" ht="14.25" hidden="1" x14ac:dyDescent="0.45"/>
    <row r="11280" ht="14.25" hidden="1" x14ac:dyDescent="0.45"/>
    <row r="11281" ht="14.25" hidden="1" x14ac:dyDescent="0.45"/>
    <row r="11282" ht="14.25" hidden="1" x14ac:dyDescent="0.45"/>
    <row r="11283" ht="14.25" hidden="1" x14ac:dyDescent="0.45"/>
    <row r="11284" ht="14.25" hidden="1" x14ac:dyDescent="0.45"/>
    <row r="11285" ht="14.25" hidden="1" x14ac:dyDescent="0.45"/>
    <row r="11286" ht="14.25" hidden="1" x14ac:dyDescent="0.45"/>
    <row r="11287" ht="14.25" hidden="1" x14ac:dyDescent="0.45"/>
    <row r="11288" ht="14.25" hidden="1" x14ac:dyDescent="0.45"/>
    <row r="11289" ht="14.25" hidden="1" x14ac:dyDescent="0.45"/>
    <row r="11290" ht="14.25" hidden="1" x14ac:dyDescent="0.45"/>
    <row r="11291" ht="14.25" hidden="1" x14ac:dyDescent="0.45"/>
    <row r="11292" ht="14.25" hidden="1" x14ac:dyDescent="0.45"/>
    <row r="11293" ht="14.25" hidden="1" x14ac:dyDescent="0.45"/>
    <row r="11294" ht="14.25" hidden="1" x14ac:dyDescent="0.45"/>
    <row r="11295" ht="14.25" hidden="1" x14ac:dyDescent="0.45"/>
    <row r="11296" ht="14.25" hidden="1" x14ac:dyDescent="0.45"/>
    <row r="11297" ht="14.25" hidden="1" x14ac:dyDescent="0.45"/>
    <row r="11298" ht="14.25" hidden="1" x14ac:dyDescent="0.45"/>
    <row r="11299" ht="14.25" hidden="1" x14ac:dyDescent="0.45"/>
    <row r="11300" ht="14.25" hidden="1" x14ac:dyDescent="0.45"/>
    <row r="11301" ht="14.25" hidden="1" x14ac:dyDescent="0.45"/>
    <row r="11302" ht="14.25" hidden="1" x14ac:dyDescent="0.45"/>
    <row r="11303" ht="14.25" hidden="1" x14ac:dyDescent="0.45"/>
    <row r="11304" ht="14.25" hidden="1" x14ac:dyDescent="0.45"/>
    <row r="11305" ht="14.25" hidden="1" x14ac:dyDescent="0.45"/>
    <row r="11306" ht="14.25" hidden="1" x14ac:dyDescent="0.45"/>
    <row r="11307" ht="14.25" hidden="1" x14ac:dyDescent="0.45"/>
    <row r="11308" ht="14.25" hidden="1" x14ac:dyDescent="0.45"/>
    <row r="11309" ht="14.25" hidden="1" x14ac:dyDescent="0.45"/>
    <row r="11310" ht="14.25" hidden="1" x14ac:dyDescent="0.45"/>
    <row r="11311" ht="14.25" hidden="1" x14ac:dyDescent="0.45"/>
    <row r="11312" ht="14.25" hidden="1" x14ac:dyDescent="0.45"/>
    <row r="11313" ht="14.25" hidden="1" x14ac:dyDescent="0.45"/>
    <row r="11314" ht="14.25" hidden="1" x14ac:dyDescent="0.45"/>
    <row r="11315" ht="14.25" hidden="1" x14ac:dyDescent="0.45"/>
    <row r="11316" ht="14.25" hidden="1" x14ac:dyDescent="0.45"/>
    <row r="11317" ht="14.25" hidden="1" x14ac:dyDescent="0.45"/>
    <row r="11318" ht="14.25" hidden="1" x14ac:dyDescent="0.45"/>
    <row r="11319" ht="14.25" hidden="1" x14ac:dyDescent="0.45"/>
    <row r="11320" ht="14.25" hidden="1" x14ac:dyDescent="0.45"/>
    <row r="11321" ht="14.25" hidden="1" x14ac:dyDescent="0.45"/>
    <row r="11322" ht="14.25" hidden="1" x14ac:dyDescent="0.45"/>
    <row r="11323" ht="14.25" hidden="1" x14ac:dyDescent="0.45"/>
    <row r="11324" ht="14.25" hidden="1" x14ac:dyDescent="0.45"/>
    <row r="11325" ht="14.25" hidden="1" x14ac:dyDescent="0.45"/>
    <row r="11326" ht="14.25" hidden="1" x14ac:dyDescent="0.45"/>
    <row r="11327" ht="14.25" hidden="1" x14ac:dyDescent="0.45"/>
    <row r="11328" ht="14.25" hidden="1" x14ac:dyDescent="0.45"/>
    <row r="11329" ht="14.25" hidden="1" x14ac:dyDescent="0.45"/>
    <row r="11330" ht="14.25" hidden="1" x14ac:dyDescent="0.45"/>
    <row r="11331" ht="14.25" hidden="1" x14ac:dyDescent="0.45"/>
    <row r="11332" ht="14.25" hidden="1" x14ac:dyDescent="0.45"/>
    <row r="11333" ht="14.25" hidden="1" x14ac:dyDescent="0.45"/>
    <row r="11334" ht="14.25" hidden="1" x14ac:dyDescent="0.45"/>
    <row r="11335" ht="14.25" hidden="1" x14ac:dyDescent="0.45"/>
    <row r="11336" ht="14.25" hidden="1" x14ac:dyDescent="0.45"/>
    <row r="11337" ht="14.25" hidden="1" x14ac:dyDescent="0.45"/>
    <row r="11338" ht="14.25" hidden="1" x14ac:dyDescent="0.45"/>
    <row r="11339" ht="14.25" hidden="1" x14ac:dyDescent="0.45"/>
    <row r="11340" ht="14.25" hidden="1" x14ac:dyDescent="0.45"/>
    <row r="11341" ht="14.25" hidden="1" x14ac:dyDescent="0.45"/>
    <row r="11342" ht="14.25" hidden="1" x14ac:dyDescent="0.45"/>
    <row r="11343" ht="14.25" hidden="1" x14ac:dyDescent="0.45"/>
    <row r="11344" ht="14.25" hidden="1" x14ac:dyDescent="0.45"/>
    <row r="11345" ht="14.25" hidden="1" x14ac:dyDescent="0.45"/>
    <row r="11346" ht="14.25" hidden="1" x14ac:dyDescent="0.45"/>
    <row r="11347" ht="14.25" hidden="1" x14ac:dyDescent="0.45"/>
    <row r="11348" ht="14.25" hidden="1" x14ac:dyDescent="0.45"/>
    <row r="11349" ht="14.25" hidden="1" x14ac:dyDescent="0.45"/>
    <row r="11350" ht="14.25" hidden="1" x14ac:dyDescent="0.45"/>
    <row r="11351" ht="14.25" hidden="1" x14ac:dyDescent="0.45"/>
    <row r="11352" ht="14.25" hidden="1" x14ac:dyDescent="0.45"/>
    <row r="11353" ht="14.25" hidden="1" x14ac:dyDescent="0.45"/>
    <row r="11354" ht="14.25" hidden="1" x14ac:dyDescent="0.45"/>
    <row r="11355" ht="14.25" hidden="1" x14ac:dyDescent="0.45"/>
    <row r="11356" ht="14.25" hidden="1" x14ac:dyDescent="0.45"/>
    <row r="11357" ht="14.25" hidden="1" x14ac:dyDescent="0.45"/>
    <row r="11358" ht="14.25" hidden="1" x14ac:dyDescent="0.45"/>
    <row r="11359" ht="14.25" hidden="1" x14ac:dyDescent="0.45"/>
    <row r="11360" ht="14.25" hidden="1" x14ac:dyDescent="0.45"/>
    <row r="11361" ht="14.25" hidden="1" x14ac:dyDescent="0.45"/>
    <row r="11362" ht="14.25" hidden="1" x14ac:dyDescent="0.45"/>
    <row r="11363" ht="14.25" hidden="1" x14ac:dyDescent="0.45"/>
    <row r="11364" ht="14.25" hidden="1" x14ac:dyDescent="0.45"/>
    <row r="11365" ht="14.25" hidden="1" x14ac:dyDescent="0.45"/>
    <row r="11366" ht="14.25" hidden="1" x14ac:dyDescent="0.45"/>
    <row r="11367" ht="14.25" hidden="1" x14ac:dyDescent="0.45"/>
    <row r="11368" ht="14.25" hidden="1" x14ac:dyDescent="0.45"/>
    <row r="11369" ht="14.25" hidden="1" x14ac:dyDescent="0.45"/>
    <row r="11370" ht="14.25" hidden="1" x14ac:dyDescent="0.45"/>
    <row r="11371" ht="14.25" hidden="1" x14ac:dyDescent="0.45"/>
    <row r="11372" ht="14.25" hidden="1" x14ac:dyDescent="0.45"/>
    <row r="11373" ht="14.25" hidden="1" x14ac:dyDescent="0.45"/>
    <row r="11374" ht="14.25" hidden="1" x14ac:dyDescent="0.45"/>
    <row r="11375" ht="14.25" hidden="1" x14ac:dyDescent="0.45"/>
    <row r="11376" ht="14.25" hidden="1" x14ac:dyDescent="0.45"/>
    <row r="11377" ht="14.25" hidden="1" x14ac:dyDescent="0.45"/>
    <row r="11378" ht="14.25" hidden="1" x14ac:dyDescent="0.45"/>
    <row r="11379" ht="14.25" hidden="1" x14ac:dyDescent="0.45"/>
    <row r="11380" ht="14.25" hidden="1" x14ac:dyDescent="0.45"/>
    <row r="11381" ht="14.25" hidden="1" x14ac:dyDescent="0.45"/>
    <row r="11382" ht="14.25" hidden="1" x14ac:dyDescent="0.45"/>
    <row r="11383" ht="14.25" hidden="1" x14ac:dyDescent="0.45"/>
    <row r="11384" ht="14.25" hidden="1" x14ac:dyDescent="0.45"/>
    <row r="11385" ht="14.25" hidden="1" x14ac:dyDescent="0.45"/>
    <row r="11386" ht="14.25" hidden="1" x14ac:dyDescent="0.45"/>
    <row r="11387" ht="14.25" hidden="1" x14ac:dyDescent="0.45"/>
    <row r="11388" ht="14.25" hidden="1" x14ac:dyDescent="0.45"/>
    <row r="11389" ht="14.25" hidden="1" x14ac:dyDescent="0.45"/>
    <row r="11390" ht="14.25" hidden="1" x14ac:dyDescent="0.45"/>
    <row r="11391" ht="14.25" hidden="1" x14ac:dyDescent="0.45"/>
    <row r="11392" ht="14.25" hidden="1" x14ac:dyDescent="0.45"/>
    <row r="11393" ht="14.25" hidden="1" x14ac:dyDescent="0.45"/>
    <row r="11394" ht="14.25" hidden="1" x14ac:dyDescent="0.45"/>
    <row r="11395" ht="14.25" hidden="1" x14ac:dyDescent="0.45"/>
    <row r="11396" ht="14.25" hidden="1" x14ac:dyDescent="0.45"/>
    <row r="11397" ht="14.25" hidden="1" x14ac:dyDescent="0.45"/>
    <row r="11398" ht="14.25" hidden="1" x14ac:dyDescent="0.45"/>
    <row r="11399" ht="14.25" hidden="1" x14ac:dyDescent="0.45"/>
    <row r="11400" ht="14.25" hidden="1" x14ac:dyDescent="0.45"/>
    <row r="11401" ht="14.25" hidden="1" x14ac:dyDescent="0.45"/>
    <row r="11402" ht="14.25" hidden="1" x14ac:dyDescent="0.45"/>
    <row r="11403" ht="14.25" hidden="1" x14ac:dyDescent="0.45"/>
    <row r="11404" ht="14.25" hidden="1" x14ac:dyDescent="0.45"/>
    <row r="11405" ht="14.25" hidden="1" x14ac:dyDescent="0.45"/>
    <row r="11406" ht="14.25" hidden="1" x14ac:dyDescent="0.45"/>
    <row r="11407" ht="14.25" hidden="1" x14ac:dyDescent="0.45"/>
    <row r="11408" ht="14.25" hidden="1" x14ac:dyDescent="0.45"/>
    <row r="11409" ht="14.25" hidden="1" x14ac:dyDescent="0.45"/>
    <row r="11410" ht="14.25" hidden="1" x14ac:dyDescent="0.45"/>
    <row r="11411" ht="14.25" hidden="1" x14ac:dyDescent="0.45"/>
    <row r="11412" ht="14.25" hidden="1" x14ac:dyDescent="0.45"/>
    <row r="11413" ht="14.25" hidden="1" x14ac:dyDescent="0.45"/>
    <row r="11414" ht="14.25" hidden="1" x14ac:dyDescent="0.45"/>
    <row r="11415" ht="14.25" hidden="1" x14ac:dyDescent="0.45"/>
    <row r="11416" ht="14.25" hidden="1" x14ac:dyDescent="0.45"/>
    <row r="11417" ht="14.25" hidden="1" x14ac:dyDescent="0.45"/>
    <row r="11418" ht="14.25" hidden="1" x14ac:dyDescent="0.45"/>
    <row r="11419" ht="14.25" hidden="1" x14ac:dyDescent="0.45"/>
    <row r="11420" ht="14.25" hidden="1" x14ac:dyDescent="0.45"/>
    <row r="11421" ht="14.25" hidden="1" x14ac:dyDescent="0.45"/>
    <row r="11422" ht="14.25" hidden="1" x14ac:dyDescent="0.45"/>
    <row r="11423" ht="14.25" hidden="1" x14ac:dyDescent="0.45"/>
    <row r="11424" ht="14.25" hidden="1" x14ac:dyDescent="0.45"/>
    <row r="11425" ht="14.25" hidden="1" x14ac:dyDescent="0.45"/>
    <row r="11426" ht="14.25" hidden="1" x14ac:dyDescent="0.45"/>
    <row r="11427" ht="14.25" hidden="1" x14ac:dyDescent="0.45"/>
    <row r="11428" ht="14.25" hidden="1" x14ac:dyDescent="0.45"/>
    <row r="11429" ht="14.25" hidden="1" x14ac:dyDescent="0.45"/>
    <row r="11430" ht="14.25" hidden="1" x14ac:dyDescent="0.45"/>
    <row r="11431" ht="14.25" hidden="1" x14ac:dyDescent="0.45"/>
    <row r="11432" ht="14.25" hidden="1" x14ac:dyDescent="0.45"/>
    <row r="11433" ht="14.25" hidden="1" x14ac:dyDescent="0.45"/>
    <row r="11434" ht="14.25" hidden="1" x14ac:dyDescent="0.45"/>
    <row r="11435" ht="14.25" hidden="1" x14ac:dyDescent="0.45"/>
    <row r="11436" ht="14.25" hidden="1" x14ac:dyDescent="0.45"/>
    <row r="11437" ht="14.25" hidden="1" x14ac:dyDescent="0.45"/>
    <row r="11438" ht="14.25" hidden="1" x14ac:dyDescent="0.45"/>
    <row r="11439" ht="14.25" hidden="1" x14ac:dyDescent="0.45"/>
    <row r="11440" ht="14.25" hidden="1" x14ac:dyDescent="0.45"/>
    <row r="11441" ht="14.25" hidden="1" x14ac:dyDescent="0.45"/>
    <row r="11442" ht="14.25" hidden="1" x14ac:dyDescent="0.45"/>
    <row r="11443" ht="14.25" hidden="1" x14ac:dyDescent="0.45"/>
    <row r="11444" ht="14.25" hidden="1" x14ac:dyDescent="0.45"/>
    <row r="11445" ht="14.25" hidden="1" x14ac:dyDescent="0.45"/>
    <row r="11446" ht="14.25" hidden="1" x14ac:dyDescent="0.45"/>
    <row r="11447" ht="14.25" hidden="1" x14ac:dyDescent="0.45"/>
    <row r="11448" ht="14.25" hidden="1" x14ac:dyDescent="0.45"/>
    <row r="11449" ht="14.25" hidden="1" x14ac:dyDescent="0.45"/>
    <row r="11450" ht="14.25" hidden="1" x14ac:dyDescent="0.45"/>
    <row r="11451" ht="14.25" hidden="1" x14ac:dyDescent="0.45"/>
    <row r="11452" ht="14.25" hidden="1" x14ac:dyDescent="0.45"/>
    <row r="11453" ht="14.25" hidden="1" x14ac:dyDescent="0.45"/>
    <row r="11454" ht="14.25" hidden="1" x14ac:dyDescent="0.45"/>
    <row r="11455" ht="14.25" hidden="1" x14ac:dyDescent="0.45"/>
    <row r="11456" ht="14.25" hidden="1" x14ac:dyDescent="0.45"/>
    <row r="11457" ht="14.25" hidden="1" x14ac:dyDescent="0.45"/>
    <row r="11458" ht="14.25" hidden="1" x14ac:dyDescent="0.45"/>
    <row r="11459" ht="14.25" hidden="1" x14ac:dyDescent="0.45"/>
    <row r="11460" ht="14.25" hidden="1" x14ac:dyDescent="0.45"/>
    <row r="11461" ht="14.25" hidden="1" x14ac:dyDescent="0.45"/>
    <row r="11462" ht="14.25" hidden="1" x14ac:dyDescent="0.45"/>
    <row r="11463" ht="14.25" hidden="1" x14ac:dyDescent="0.45"/>
    <row r="11464" ht="14.25" hidden="1" x14ac:dyDescent="0.45"/>
    <row r="11465" ht="14.25" hidden="1" x14ac:dyDescent="0.45"/>
    <row r="11466" ht="14.25" hidden="1" x14ac:dyDescent="0.45"/>
    <row r="11467" ht="14.25" hidden="1" x14ac:dyDescent="0.45"/>
    <row r="11468" ht="14.25" hidden="1" x14ac:dyDescent="0.45"/>
    <row r="11469" ht="14.25" hidden="1" x14ac:dyDescent="0.45"/>
    <row r="11470" ht="14.25" hidden="1" x14ac:dyDescent="0.45"/>
    <row r="11471" ht="14.25" hidden="1" x14ac:dyDescent="0.45"/>
    <row r="11472" ht="14.25" hidden="1" x14ac:dyDescent="0.45"/>
    <row r="11473" ht="14.25" hidden="1" x14ac:dyDescent="0.45"/>
    <row r="11474" ht="14.25" hidden="1" x14ac:dyDescent="0.45"/>
    <row r="11475" ht="14.25" hidden="1" x14ac:dyDescent="0.45"/>
    <row r="11476" ht="14.25" hidden="1" x14ac:dyDescent="0.45"/>
    <row r="11477" ht="14.25" hidden="1" x14ac:dyDescent="0.45"/>
    <row r="11478" ht="14.25" hidden="1" x14ac:dyDescent="0.45"/>
    <row r="11479" ht="14.25" hidden="1" x14ac:dyDescent="0.45"/>
    <row r="11480" ht="14.25" hidden="1" x14ac:dyDescent="0.45"/>
    <row r="11481" ht="14.25" hidden="1" x14ac:dyDescent="0.45"/>
    <row r="11482" ht="14.25" hidden="1" x14ac:dyDescent="0.45"/>
    <row r="11483" ht="14.25" hidden="1" x14ac:dyDescent="0.45"/>
    <row r="11484" ht="14.25" hidden="1" x14ac:dyDescent="0.45"/>
    <row r="11485" ht="14.25" hidden="1" x14ac:dyDescent="0.45"/>
    <row r="11486" ht="14.25" hidden="1" x14ac:dyDescent="0.45"/>
    <row r="11487" ht="14.25" hidden="1" x14ac:dyDescent="0.45"/>
    <row r="11488" ht="14.25" hidden="1" x14ac:dyDescent="0.45"/>
    <row r="11489" ht="14.25" hidden="1" x14ac:dyDescent="0.45"/>
    <row r="11490" ht="14.25" hidden="1" x14ac:dyDescent="0.45"/>
    <row r="11491" ht="14.25" hidden="1" x14ac:dyDescent="0.45"/>
    <row r="11492" ht="14.25" hidden="1" x14ac:dyDescent="0.45"/>
    <row r="11493" ht="14.25" hidden="1" x14ac:dyDescent="0.45"/>
    <row r="11494" ht="14.25" hidden="1" x14ac:dyDescent="0.45"/>
    <row r="11495" ht="14.25" hidden="1" x14ac:dyDescent="0.45"/>
    <row r="11496" ht="14.25" hidden="1" x14ac:dyDescent="0.45"/>
    <row r="11497" ht="14.25" hidden="1" x14ac:dyDescent="0.45"/>
    <row r="11498" ht="14.25" hidden="1" x14ac:dyDescent="0.45"/>
    <row r="11499" ht="14.25" hidden="1" x14ac:dyDescent="0.45"/>
    <row r="11500" ht="14.25" hidden="1" x14ac:dyDescent="0.45"/>
    <row r="11501" ht="14.25" hidden="1" x14ac:dyDescent="0.45"/>
    <row r="11502" ht="14.25" hidden="1" x14ac:dyDescent="0.45"/>
    <row r="11503" ht="14.25" hidden="1" x14ac:dyDescent="0.45"/>
    <row r="11504" ht="14.25" hidden="1" x14ac:dyDescent="0.45"/>
    <row r="11505" ht="14.25" hidden="1" x14ac:dyDescent="0.45"/>
    <row r="11506" ht="14.25" hidden="1" x14ac:dyDescent="0.45"/>
    <row r="11507" ht="14.25" hidden="1" x14ac:dyDescent="0.45"/>
    <row r="11508" ht="14.25" hidden="1" x14ac:dyDescent="0.45"/>
    <row r="11509" ht="14.25" hidden="1" x14ac:dyDescent="0.45"/>
    <row r="11510" ht="14.25" hidden="1" x14ac:dyDescent="0.45"/>
    <row r="11511" ht="14.25" hidden="1" x14ac:dyDescent="0.45"/>
    <row r="11512" ht="14.25" hidden="1" x14ac:dyDescent="0.45"/>
    <row r="11513" ht="14.25" hidden="1" x14ac:dyDescent="0.45"/>
    <row r="11514" ht="14.25" hidden="1" x14ac:dyDescent="0.45"/>
    <row r="11515" ht="14.25" hidden="1" x14ac:dyDescent="0.45"/>
    <row r="11516" ht="14.25" hidden="1" x14ac:dyDescent="0.45"/>
    <row r="11517" ht="14.25" hidden="1" x14ac:dyDescent="0.45"/>
    <row r="11518" ht="14.25" hidden="1" x14ac:dyDescent="0.45"/>
    <row r="11519" ht="14.25" hidden="1" x14ac:dyDescent="0.45"/>
    <row r="11520" ht="14.25" hidden="1" x14ac:dyDescent="0.45"/>
    <row r="11521" ht="14.25" hidden="1" x14ac:dyDescent="0.45"/>
    <row r="11522" ht="14.25" hidden="1" x14ac:dyDescent="0.45"/>
    <row r="11523" ht="14.25" hidden="1" x14ac:dyDescent="0.45"/>
    <row r="11524" ht="14.25" hidden="1" x14ac:dyDescent="0.45"/>
    <row r="11525" ht="14.25" hidden="1" x14ac:dyDescent="0.45"/>
    <row r="11526" ht="14.25" hidden="1" x14ac:dyDescent="0.45"/>
    <row r="11527" ht="14.25" hidden="1" x14ac:dyDescent="0.45"/>
    <row r="11528" ht="14.25" hidden="1" x14ac:dyDescent="0.45"/>
    <row r="11529" ht="14.25" hidden="1" x14ac:dyDescent="0.45"/>
    <row r="11530" ht="14.25" hidden="1" x14ac:dyDescent="0.45"/>
    <row r="11531" ht="14.25" hidden="1" x14ac:dyDescent="0.45"/>
    <row r="11532" ht="14.25" hidden="1" x14ac:dyDescent="0.45"/>
    <row r="11533" ht="14.25" hidden="1" x14ac:dyDescent="0.45"/>
    <row r="11534" ht="14.25" hidden="1" x14ac:dyDescent="0.45"/>
    <row r="11535" ht="14.25" hidden="1" x14ac:dyDescent="0.45"/>
    <row r="11536" ht="14.25" hidden="1" x14ac:dyDescent="0.45"/>
    <row r="11537" ht="14.25" hidden="1" x14ac:dyDescent="0.45"/>
    <row r="11538" ht="14.25" hidden="1" x14ac:dyDescent="0.45"/>
    <row r="11539" ht="14.25" hidden="1" x14ac:dyDescent="0.45"/>
    <row r="11540" ht="14.25" hidden="1" x14ac:dyDescent="0.45"/>
    <row r="11541" ht="14.25" hidden="1" x14ac:dyDescent="0.45"/>
    <row r="11542" ht="14.25" hidden="1" x14ac:dyDescent="0.45"/>
    <row r="11543" ht="14.25" hidden="1" x14ac:dyDescent="0.45"/>
    <row r="11544" ht="14.25" hidden="1" x14ac:dyDescent="0.45"/>
    <row r="11545" ht="14.25" hidden="1" x14ac:dyDescent="0.45"/>
    <row r="11546" ht="14.25" hidden="1" x14ac:dyDescent="0.45"/>
    <row r="11547" ht="14.25" hidden="1" x14ac:dyDescent="0.45"/>
    <row r="11548" ht="14.25" hidden="1" x14ac:dyDescent="0.45"/>
    <row r="11549" ht="14.25" hidden="1" x14ac:dyDescent="0.45"/>
    <row r="11550" ht="14.25" hidden="1" x14ac:dyDescent="0.45"/>
    <row r="11551" ht="14.25" hidden="1" x14ac:dyDescent="0.45"/>
    <row r="11552" ht="14.25" hidden="1" x14ac:dyDescent="0.45"/>
    <row r="11553" ht="14.25" hidden="1" x14ac:dyDescent="0.45"/>
    <row r="11554" ht="14.25" hidden="1" x14ac:dyDescent="0.45"/>
    <row r="11555" ht="14.25" hidden="1" x14ac:dyDescent="0.45"/>
    <row r="11556" ht="14.25" hidden="1" x14ac:dyDescent="0.45"/>
    <row r="11557" ht="14.25" hidden="1" x14ac:dyDescent="0.45"/>
    <row r="11558" ht="14.25" hidden="1" x14ac:dyDescent="0.45"/>
    <row r="11559" ht="14.25" hidden="1" x14ac:dyDescent="0.45"/>
    <row r="11560" ht="14.25" hidden="1" x14ac:dyDescent="0.45"/>
    <row r="11561" ht="14.25" hidden="1" x14ac:dyDescent="0.45"/>
    <row r="11562" ht="14.25" hidden="1" x14ac:dyDescent="0.45"/>
    <row r="11563" ht="14.25" hidden="1" x14ac:dyDescent="0.45"/>
    <row r="11564" ht="14.25" hidden="1" x14ac:dyDescent="0.45"/>
    <row r="11565" ht="14.25" hidden="1" x14ac:dyDescent="0.45"/>
    <row r="11566" ht="14.25" hidden="1" x14ac:dyDescent="0.45"/>
    <row r="11567" ht="14.25" hidden="1" x14ac:dyDescent="0.45"/>
    <row r="11568" ht="14.25" hidden="1" x14ac:dyDescent="0.45"/>
    <row r="11569" ht="14.25" hidden="1" x14ac:dyDescent="0.45"/>
    <row r="11570" ht="14.25" hidden="1" x14ac:dyDescent="0.45"/>
    <row r="11571" ht="14.25" hidden="1" x14ac:dyDescent="0.45"/>
    <row r="11572" ht="14.25" hidden="1" x14ac:dyDescent="0.45"/>
    <row r="11573" ht="14.25" hidden="1" x14ac:dyDescent="0.45"/>
    <row r="11574" ht="14.25" hidden="1" x14ac:dyDescent="0.45"/>
    <row r="11575" ht="14.25" hidden="1" x14ac:dyDescent="0.45"/>
    <row r="11576" ht="14.25" hidden="1" x14ac:dyDescent="0.45"/>
    <row r="11577" ht="14.25" hidden="1" x14ac:dyDescent="0.45"/>
    <row r="11578" ht="14.25" hidden="1" x14ac:dyDescent="0.45"/>
    <row r="11579" ht="14.25" hidden="1" x14ac:dyDescent="0.45"/>
    <row r="11580" ht="14.25" hidden="1" x14ac:dyDescent="0.45"/>
    <row r="11581" ht="14.25" hidden="1" x14ac:dyDescent="0.45"/>
    <row r="11582" ht="14.25" hidden="1" x14ac:dyDescent="0.45"/>
    <row r="11583" ht="14.25" hidden="1" x14ac:dyDescent="0.45"/>
    <row r="11584" ht="14.25" hidden="1" x14ac:dyDescent="0.45"/>
    <row r="11585" ht="14.25" hidden="1" x14ac:dyDescent="0.45"/>
    <row r="11586" ht="14.25" hidden="1" x14ac:dyDescent="0.45"/>
    <row r="11587" ht="14.25" hidden="1" x14ac:dyDescent="0.45"/>
    <row r="11588" ht="14.25" hidden="1" x14ac:dyDescent="0.45"/>
    <row r="11589" ht="14.25" hidden="1" x14ac:dyDescent="0.45"/>
    <row r="11590" ht="14.25" hidden="1" x14ac:dyDescent="0.45"/>
    <row r="11591" ht="14.25" hidden="1" x14ac:dyDescent="0.45"/>
    <row r="11592" ht="14.25" hidden="1" x14ac:dyDescent="0.45"/>
    <row r="11593" ht="14.25" hidden="1" x14ac:dyDescent="0.45"/>
    <row r="11594" ht="14.25" hidden="1" x14ac:dyDescent="0.45"/>
    <row r="11595" ht="14.25" hidden="1" x14ac:dyDescent="0.45"/>
    <row r="11596" ht="14.25" hidden="1" x14ac:dyDescent="0.45"/>
    <row r="11597" ht="14.25" hidden="1" x14ac:dyDescent="0.45"/>
    <row r="11598" ht="14.25" hidden="1" x14ac:dyDescent="0.45"/>
    <row r="11599" ht="14.25" hidden="1" x14ac:dyDescent="0.45"/>
    <row r="11600" ht="14.25" hidden="1" x14ac:dyDescent="0.45"/>
    <row r="11601" ht="14.25" hidden="1" x14ac:dyDescent="0.45"/>
    <row r="11602" ht="14.25" hidden="1" x14ac:dyDescent="0.45"/>
    <row r="11603" ht="14.25" hidden="1" x14ac:dyDescent="0.45"/>
    <row r="11604" ht="14.25" hidden="1" x14ac:dyDescent="0.45"/>
    <row r="11605" ht="14.25" hidden="1" x14ac:dyDescent="0.45"/>
    <row r="11606" ht="14.25" hidden="1" x14ac:dyDescent="0.45"/>
    <row r="11607" ht="14.25" hidden="1" x14ac:dyDescent="0.45"/>
    <row r="11608" ht="14.25" hidden="1" x14ac:dyDescent="0.45"/>
    <row r="11609" ht="14.25" hidden="1" x14ac:dyDescent="0.45"/>
    <row r="11610" ht="14.25" hidden="1" x14ac:dyDescent="0.45"/>
    <row r="11611" ht="14.25" hidden="1" x14ac:dyDescent="0.45"/>
    <row r="11612" ht="14.25" hidden="1" x14ac:dyDescent="0.45"/>
    <row r="11613" ht="14.25" hidden="1" x14ac:dyDescent="0.45"/>
    <row r="11614" ht="14.25" hidden="1" x14ac:dyDescent="0.45"/>
    <row r="11615" ht="14.25" hidden="1" x14ac:dyDescent="0.45"/>
    <row r="11616" ht="14.25" hidden="1" x14ac:dyDescent="0.45"/>
    <row r="11617" ht="14.25" hidden="1" x14ac:dyDescent="0.45"/>
    <row r="11618" ht="14.25" hidden="1" x14ac:dyDescent="0.45"/>
    <row r="11619" ht="14.25" hidden="1" x14ac:dyDescent="0.45"/>
    <row r="11620" ht="14.25" hidden="1" x14ac:dyDescent="0.45"/>
    <row r="11621" ht="14.25" hidden="1" x14ac:dyDescent="0.45"/>
    <row r="11622" ht="14.25" hidden="1" x14ac:dyDescent="0.45"/>
    <row r="11623" ht="14.25" hidden="1" x14ac:dyDescent="0.45"/>
    <row r="11624" ht="14.25" hidden="1" x14ac:dyDescent="0.45"/>
    <row r="11625" ht="14.25" hidden="1" x14ac:dyDescent="0.45"/>
    <row r="11626" ht="14.25" hidden="1" x14ac:dyDescent="0.45"/>
    <row r="11627" ht="14.25" hidden="1" x14ac:dyDescent="0.45"/>
    <row r="11628" ht="14.25" hidden="1" x14ac:dyDescent="0.45"/>
    <row r="11629" ht="14.25" hidden="1" x14ac:dyDescent="0.45"/>
    <row r="11630" ht="14.25" hidden="1" x14ac:dyDescent="0.45"/>
    <row r="11631" ht="14.25" hidden="1" x14ac:dyDescent="0.45"/>
    <row r="11632" ht="14.25" hidden="1" x14ac:dyDescent="0.45"/>
    <row r="11633" ht="14.25" hidden="1" x14ac:dyDescent="0.45"/>
    <row r="11634" ht="14.25" hidden="1" x14ac:dyDescent="0.45"/>
    <row r="11635" ht="14.25" hidden="1" x14ac:dyDescent="0.45"/>
    <row r="11636" ht="14.25" hidden="1" x14ac:dyDescent="0.45"/>
    <row r="11637" ht="14.25" hidden="1" x14ac:dyDescent="0.45"/>
    <row r="11638" ht="14.25" hidden="1" x14ac:dyDescent="0.45"/>
    <row r="11639" ht="14.25" hidden="1" x14ac:dyDescent="0.45"/>
    <row r="11640" ht="14.25" hidden="1" x14ac:dyDescent="0.45"/>
    <row r="11641" ht="14.25" hidden="1" x14ac:dyDescent="0.45"/>
    <row r="11642" ht="14.25" hidden="1" x14ac:dyDescent="0.45"/>
    <row r="11643" ht="14.25" hidden="1" x14ac:dyDescent="0.45"/>
    <row r="11644" ht="14.25" hidden="1" x14ac:dyDescent="0.45"/>
    <row r="11645" ht="14.25" hidden="1" x14ac:dyDescent="0.45"/>
    <row r="11646" ht="14.25" hidden="1" x14ac:dyDescent="0.45"/>
    <row r="11647" ht="14.25" hidden="1" x14ac:dyDescent="0.45"/>
    <row r="11648" ht="14.25" hidden="1" x14ac:dyDescent="0.45"/>
    <row r="11649" ht="14.25" hidden="1" x14ac:dyDescent="0.45"/>
    <row r="11650" ht="14.25" hidden="1" x14ac:dyDescent="0.45"/>
    <row r="11651" ht="14.25" hidden="1" x14ac:dyDescent="0.45"/>
    <row r="11652" ht="14.25" hidden="1" x14ac:dyDescent="0.45"/>
    <row r="11653" ht="14.25" hidden="1" x14ac:dyDescent="0.45"/>
    <row r="11654" ht="14.25" hidden="1" x14ac:dyDescent="0.45"/>
    <row r="11655" ht="14.25" hidden="1" x14ac:dyDescent="0.45"/>
    <row r="11656" ht="14.25" hidden="1" x14ac:dyDescent="0.45"/>
    <row r="11657" ht="14.25" hidden="1" x14ac:dyDescent="0.45"/>
    <row r="11658" ht="14.25" hidden="1" x14ac:dyDescent="0.45"/>
    <row r="11659" ht="14.25" hidden="1" x14ac:dyDescent="0.45"/>
    <row r="11660" ht="14.25" hidden="1" x14ac:dyDescent="0.45"/>
    <row r="11661" ht="14.25" hidden="1" x14ac:dyDescent="0.45"/>
    <row r="11662" ht="14.25" hidden="1" x14ac:dyDescent="0.45"/>
    <row r="11663" ht="14.25" hidden="1" x14ac:dyDescent="0.45"/>
    <row r="11664" ht="14.25" hidden="1" x14ac:dyDescent="0.45"/>
    <row r="11665" ht="14.25" hidden="1" x14ac:dyDescent="0.45"/>
    <row r="11666" ht="14.25" hidden="1" x14ac:dyDescent="0.45"/>
    <row r="11667" ht="14.25" hidden="1" x14ac:dyDescent="0.45"/>
    <row r="11668" ht="14.25" hidden="1" x14ac:dyDescent="0.45"/>
    <row r="11669" ht="14.25" hidden="1" x14ac:dyDescent="0.45"/>
    <row r="11670" ht="14.25" hidden="1" x14ac:dyDescent="0.45"/>
    <row r="11671" ht="14.25" hidden="1" x14ac:dyDescent="0.45"/>
    <row r="11672" ht="14.25" hidden="1" x14ac:dyDescent="0.45"/>
    <row r="11673" ht="14.25" hidden="1" x14ac:dyDescent="0.45"/>
    <row r="11674" ht="14.25" hidden="1" x14ac:dyDescent="0.45"/>
    <row r="11675" ht="14.25" hidden="1" x14ac:dyDescent="0.45"/>
    <row r="11676" ht="14.25" hidden="1" x14ac:dyDescent="0.45"/>
    <row r="11677" ht="14.25" hidden="1" x14ac:dyDescent="0.45"/>
    <row r="11678" ht="14.25" hidden="1" x14ac:dyDescent="0.45"/>
    <row r="11679" ht="14.25" hidden="1" x14ac:dyDescent="0.45"/>
    <row r="11680" ht="14.25" hidden="1" x14ac:dyDescent="0.45"/>
    <row r="11681" ht="14.25" hidden="1" x14ac:dyDescent="0.45"/>
    <row r="11682" ht="14.25" hidden="1" x14ac:dyDescent="0.45"/>
    <row r="11683" ht="14.25" hidden="1" x14ac:dyDescent="0.45"/>
    <row r="11684" ht="14.25" hidden="1" x14ac:dyDescent="0.45"/>
    <row r="11685" ht="14.25" hidden="1" x14ac:dyDescent="0.45"/>
    <row r="11686" ht="14.25" hidden="1" x14ac:dyDescent="0.45"/>
    <row r="11687" ht="14.25" hidden="1" x14ac:dyDescent="0.45"/>
    <row r="11688" ht="14.25" hidden="1" x14ac:dyDescent="0.45"/>
    <row r="11689" ht="14.25" hidden="1" x14ac:dyDescent="0.45"/>
    <row r="11690" ht="14.25" hidden="1" x14ac:dyDescent="0.45"/>
    <row r="11691" ht="14.25" hidden="1" x14ac:dyDescent="0.45"/>
    <row r="11692" ht="14.25" hidden="1" x14ac:dyDescent="0.45"/>
    <row r="11693" ht="14.25" hidden="1" x14ac:dyDescent="0.45"/>
    <row r="11694" ht="14.25" hidden="1" x14ac:dyDescent="0.45"/>
    <row r="11695" ht="14.25" hidden="1" x14ac:dyDescent="0.45"/>
    <row r="11696" ht="14.25" hidden="1" x14ac:dyDescent="0.45"/>
    <row r="11697" ht="14.25" hidden="1" x14ac:dyDescent="0.45"/>
    <row r="11698" ht="14.25" hidden="1" x14ac:dyDescent="0.45"/>
    <row r="11699" ht="14.25" hidden="1" x14ac:dyDescent="0.45"/>
    <row r="11700" ht="14.25" hidden="1" x14ac:dyDescent="0.45"/>
    <row r="11701" ht="14.25" hidden="1" x14ac:dyDescent="0.45"/>
    <row r="11702" ht="14.25" hidden="1" x14ac:dyDescent="0.45"/>
    <row r="11703" ht="14.25" hidden="1" x14ac:dyDescent="0.45"/>
    <row r="11704" ht="14.25" hidden="1" x14ac:dyDescent="0.45"/>
    <row r="11705" ht="14.25" hidden="1" x14ac:dyDescent="0.45"/>
    <row r="11706" ht="14.25" hidden="1" x14ac:dyDescent="0.45"/>
    <row r="11707" ht="14.25" hidden="1" x14ac:dyDescent="0.45"/>
    <row r="11708" ht="14.25" hidden="1" x14ac:dyDescent="0.45"/>
    <row r="11709" ht="14.25" hidden="1" x14ac:dyDescent="0.45"/>
    <row r="11710" ht="14.25" hidden="1" x14ac:dyDescent="0.45"/>
    <row r="11711" ht="14.25" hidden="1" x14ac:dyDescent="0.45"/>
    <row r="11712" ht="14.25" hidden="1" x14ac:dyDescent="0.45"/>
    <row r="11713" ht="14.25" hidden="1" x14ac:dyDescent="0.45"/>
    <row r="11714" ht="14.25" hidden="1" x14ac:dyDescent="0.45"/>
    <row r="11715" ht="14.25" hidden="1" x14ac:dyDescent="0.45"/>
    <row r="11716" ht="14.25" hidden="1" x14ac:dyDescent="0.45"/>
    <row r="11717" ht="14.25" hidden="1" x14ac:dyDescent="0.45"/>
    <row r="11718" ht="14.25" hidden="1" x14ac:dyDescent="0.45"/>
    <row r="11719" ht="14.25" hidden="1" x14ac:dyDescent="0.45"/>
    <row r="11720" ht="14.25" hidden="1" x14ac:dyDescent="0.45"/>
    <row r="11721" ht="14.25" hidden="1" x14ac:dyDescent="0.45"/>
    <row r="11722" ht="14.25" hidden="1" x14ac:dyDescent="0.45"/>
    <row r="11723" ht="14.25" hidden="1" x14ac:dyDescent="0.45"/>
    <row r="11724" ht="14.25" hidden="1" x14ac:dyDescent="0.45"/>
    <row r="11725" ht="14.25" hidden="1" x14ac:dyDescent="0.45"/>
    <row r="11726" ht="14.25" hidden="1" x14ac:dyDescent="0.45"/>
    <row r="11727" ht="14.25" hidden="1" x14ac:dyDescent="0.45"/>
    <row r="11728" ht="14.25" hidden="1" x14ac:dyDescent="0.45"/>
    <row r="11729" ht="14.25" hidden="1" x14ac:dyDescent="0.45"/>
    <row r="11730" ht="14.25" hidden="1" x14ac:dyDescent="0.45"/>
    <row r="11731" ht="14.25" hidden="1" x14ac:dyDescent="0.45"/>
    <row r="11732" ht="14.25" hidden="1" x14ac:dyDescent="0.45"/>
    <row r="11733" ht="14.25" hidden="1" x14ac:dyDescent="0.45"/>
    <row r="11734" ht="14.25" hidden="1" x14ac:dyDescent="0.45"/>
    <row r="11735" ht="14.25" hidden="1" x14ac:dyDescent="0.45"/>
    <row r="11736" ht="14.25" hidden="1" x14ac:dyDescent="0.45"/>
    <row r="11737" ht="14.25" hidden="1" x14ac:dyDescent="0.45"/>
    <row r="11738" ht="14.25" hidden="1" x14ac:dyDescent="0.45"/>
    <row r="11739" ht="14.25" hidden="1" x14ac:dyDescent="0.45"/>
    <row r="11740" ht="14.25" hidden="1" x14ac:dyDescent="0.45"/>
    <row r="11741" ht="14.25" hidden="1" x14ac:dyDescent="0.45"/>
    <row r="11742" ht="14.25" hidden="1" x14ac:dyDescent="0.45"/>
    <row r="11743" ht="14.25" hidden="1" x14ac:dyDescent="0.45"/>
    <row r="11744" ht="14.25" hidden="1" x14ac:dyDescent="0.45"/>
    <row r="11745" ht="14.25" hidden="1" x14ac:dyDescent="0.45"/>
    <row r="11746" ht="14.25" hidden="1" x14ac:dyDescent="0.45"/>
    <row r="11747" ht="14.25" hidden="1" x14ac:dyDescent="0.45"/>
    <row r="11748" ht="14.25" hidden="1" x14ac:dyDescent="0.45"/>
    <row r="11749" ht="14.25" hidden="1" x14ac:dyDescent="0.45"/>
    <row r="11750" ht="14.25" hidden="1" x14ac:dyDescent="0.45"/>
    <row r="11751" ht="14.25" hidden="1" x14ac:dyDescent="0.45"/>
    <row r="11752" ht="14.25" hidden="1" x14ac:dyDescent="0.45"/>
    <row r="11753" ht="14.25" hidden="1" x14ac:dyDescent="0.45"/>
    <row r="11754" ht="14.25" hidden="1" x14ac:dyDescent="0.45"/>
    <row r="11755" ht="14.25" hidden="1" x14ac:dyDescent="0.45"/>
    <row r="11756" ht="14.25" hidden="1" x14ac:dyDescent="0.45"/>
    <row r="11757" ht="14.25" hidden="1" x14ac:dyDescent="0.45"/>
    <row r="11758" ht="14.25" hidden="1" x14ac:dyDescent="0.45"/>
    <row r="11759" ht="14.25" hidden="1" x14ac:dyDescent="0.45"/>
    <row r="11760" ht="14.25" hidden="1" x14ac:dyDescent="0.45"/>
    <row r="11761" ht="14.25" hidden="1" x14ac:dyDescent="0.45"/>
    <row r="11762" ht="14.25" hidden="1" x14ac:dyDescent="0.45"/>
    <row r="11763" ht="14.25" hidden="1" x14ac:dyDescent="0.45"/>
    <row r="11764" ht="14.25" hidden="1" x14ac:dyDescent="0.45"/>
    <row r="11765" ht="14.25" hidden="1" x14ac:dyDescent="0.45"/>
    <row r="11766" ht="14.25" hidden="1" x14ac:dyDescent="0.45"/>
    <row r="11767" ht="14.25" hidden="1" x14ac:dyDescent="0.45"/>
    <row r="11768" ht="14.25" hidden="1" x14ac:dyDescent="0.45"/>
    <row r="11769" ht="14.25" hidden="1" x14ac:dyDescent="0.45"/>
    <row r="11770" ht="14.25" hidden="1" x14ac:dyDescent="0.45"/>
    <row r="11771" ht="14.25" hidden="1" x14ac:dyDescent="0.45"/>
    <row r="11772" ht="14.25" hidden="1" x14ac:dyDescent="0.45"/>
    <row r="11773" ht="14.25" hidden="1" x14ac:dyDescent="0.45"/>
    <row r="11774" ht="14.25" hidden="1" x14ac:dyDescent="0.45"/>
    <row r="11775" ht="14.25" hidden="1" x14ac:dyDescent="0.45"/>
    <row r="11776" ht="14.25" hidden="1" x14ac:dyDescent="0.45"/>
    <row r="11777" ht="14.25" hidden="1" x14ac:dyDescent="0.45"/>
    <row r="11778" ht="14.25" hidden="1" x14ac:dyDescent="0.45"/>
    <row r="11779" ht="14.25" hidden="1" x14ac:dyDescent="0.45"/>
    <row r="11780" ht="14.25" hidden="1" x14ac:dyDescent="0.45"/>
    <row r="11781" ht="14.25" hidden="1" x14ac:dyDescent="0.45"/>
    <row r="11782" ht="14.25" hidden="1" x14ac:dyDescent="0.45"/>
    <row r="11783" ht="14.25" hidden="1" x14ac:dyDescent="0.45"/>
    <row r="11784" ht="14.25" hidden="1" x14ac:dyDescent="0.45"/>
    <row r="11785" ht="14.25" hidden="1" x14ac:dyDescent="0.45"/>
    <row r="11786" ht="14.25" hidden="1" x14ac:dyDescent="0.45"/>
    <row r="11787" ht="14.25" hidden="1" x14ac:dyDescent="0.45"/>
    <row r="11788" ht="14.25" hidden="1" x14ac:dyDescent="0.45"/>
    <row r="11789" ht="14.25" hidden="1" x14ac:dyDescent="0.45"/>
    <row r="11790" ht="14.25" hidden="1" x14ac:dyDescent="0.45"/>
    <row r="11791" ht="14.25" hidden="1" x14ac:dyDescent="0.45"/>
    <row r="11792" ht="14.25" hidden="1" x14ac:dyDescent="0.45"/>
    <row r="11793" ht="14.25" hidden="1" x14ac:dyDescent="0.45"/>
    <row r="11794" ht="14.25" hidden="1" x14ac:dyDescent="0.45"/>
    <row r="11795" ht="14.25" hidden="1" x14ac:dyDescent="0.45"/>
    <row r="11796" ht="14.25" hidden="1" x14ac:dyDescent="0.45"/>
    <row r="11797" ht="14.25" hidden="1" x14ac:dyDescent="0.45"/>
    <row r="11798" ht="14.25" hidden="1" x14ac:dyDescent="0.45"/>
    <row r="11799" ht="14.25" hidden="1" x14ac:dyDescent="0.45"/>
    <row r="11800" ht="14.25" hidden="1" x14ac:dyDescent="0.45"/>
    <row r="11801" ht="14.25" hidden="1" x14ac:dyDescent="0.45"/>
    <row r="11802" ht="14.25" hidden="1" x14ac:dyDescent="0.45"/>
    <row r="11803" ht="14.25" hidden="1" x14ac:dyDescent="0.45"/>
    <row r="11804" ht="14.25" hidden="1" x14ac:dyDescent="0.45"/>
    <row r="11805" ht="14.25" hidden="1" x14ac:dyDescent="0.45"/>
    <row r="11806" ht="14.25" hidden="1" x14ac:dyDescent="0.45"/>
    <row r="11807" ht="14.25" hidden="1" x14ac:dyDescent="0.45"/>
    <row r="11808" ht="14.25" hidden="1" x14ac:dyDescent="0.45"/>
    <row r="11809" ht="14.25" hidden="1" x14ac:dyDescent="0.45"/>
    <row r="11810" ht="14.25" hidden="1" x14ac:dyDescent="0.45"/>
    <row r="11811" ht="14.25" hidden="1" x14ac:dyDescent="0.45"/>
    <row r="11812" ht="14.25" hidden="1" x14ac:dyDescent="0.45"/>
    <row r="11813" ht="14.25" hidden="1" x14ac:dyDescent="0.45"/>
    <row r="11814" ht="14.25" hidden="1" x14ac:dyDescent="0.45"/>
    <row r="11815" ht="14.25" hidden="1" x14ac:dyDescent="0.45"/>
    <row r="11816" ht="14.25" hidden="1" x14ac:dyDescent="0.45"/>
    <row r="11817" ht="14.25" hidden="1" x14ac:dyDescent="0.45"/>
    <row r="11818" ht="14.25" hidden="1" x14ac:dyDescent="0.45"/>
    <row r="11819" ht="14.25" hidden="1" x14ac:dyDescent="0.45"/>
    <row r="11820" ht="14.25" hidden="1" x14ac:dyDescent="0.45"/>
    <row r="11821" ht="14.25" hidden="1" x14ac:dyDescent="0.45"/>
    <row r="11822" ht="14.25" hidden="1" x14ac:dyDescent="0.45"/>
    <row r="11823" ht="14.25" hidden="1" x14ac:dyDescent="0.45"/>
    <row r="11824" ht="14.25" hidden="1" x14ac:dyDescent="0.45"/>
    <row r="11825" ht="14.25" hidden="1" x14ac:dyDescent="0.45"/>
    <row r="11826" ht="14.25" hidden="1" x14ac:dyDescent="0.45"/>
    <row r="11827" ht="14.25" hidden="1" x14ac:dyDescent="0.45"/>
    <row r="11828" ht="14.25" hidden="1" x14ac:dyDescent="0.45"/>
    <row r="11829" ht="14.25" hidden="1" x14ac:dyDescent="0.45"/>
    <row r="11830" ht="14.25" hidden="1" x14ac:dyDescent="0.45"/>
    <row r="11831" ht="14.25" hidden="1" x14ac:dyDescent="0.45"/>
    <row r="11832" ht="14.25" hidden="1" x14ac:dyDescent="0.45"/>
    <row r="11833" ht="14.25" hidden="1" x14ac:dyDescent="0.45"/>
    <row r="11834" ht="14.25" hidden="1" x14ac:dyDescent="0.45"/>
    <row r="11835" ht="14.25" hidden="1" x14ac:dyDescent="0.45"/>
    <row r="11836" ht="14.25" hidden="1" x14ac:dyDescent="0.45"/>
    <row r="11837" ht="14.25" hidden="1" x14ac:dyDescent="0.45"/>
    <row r="11838" ht="14.25" hidden="1" x14ac:dyDescent="0.45"/>
    <row r="11839" ht="14.25" hidden="1" x14ac:dyDescent="0.45"/>
    <row r="11840" ht="14.25" hidden="1" x14ac:dyDescent="0.45"/>
    <row r="11841" ht="14.25" hidden="1" x14ac:dyDescent="0.45"/>
    <row r="11842" ht="14.25" hidden="1" x14ac:dyDescent="0.45"/>
    <row r="11843" ht="14.25" hidden="1" x14ac:dyDescent="0.45"/>
    <row r="11844" ht="14.25" hidden="1" x14ac:dyDescent="0.45"/>
    <row r="11845" ht="14.25" hidden="1" x14ac:dyDescent="0.45"/>
    <row r="11846" ht="14.25" hidden="1" x14ac:dyDescent="0.45"/>
    <row r="11847" ht="14.25" hidden="1" x14ac:dyDescent="0.45"/>
    <row r="11848" ht="14.25" hidden="1" x14ac:dyDescent="0.45"/>
    <row r="11849" ht="14.25" hidden="1" x14ac:dyDescent="0.45"/>
    <row r="11850" ht="14.25" hidden="1" x14ac:dyDescent="0.45"/>
    <row r="11851" ht="14.25" hidden="1" x14ac:dyDescent="0.45"/>
    <row r="11852" ht="14.25" hidden="1" x14ac:dyDescent="0.45"/>
    <row r="11853" ht="14.25" hidden="1" x14ac:dyDescent="0.45"/>
    <row r="11854" ht="14.25" hidden="1" x14ac:dyDescent="0.45"/>
    <row r="11855" ht="14.25" hidden="1" x14ac:dyDescent="0.45"/>
    <row r="11856" ht="14.25" hidden="1" x14ac:dyDescent="0.45"/>
    <row r="11857" ht="14.25" hidden="1" x14ac:dyDescent="0.45"/>
    <row r="11858" ht="14.25" hidden="1" x14ac:dyDescent="0.45"/>
    <row r="11859" ht="14.25" hidden="1" x14ac:dyDescent="0.45"/>
    <row r="11860" ht="14.25" hidden="1" x14ac:dyDescent="0.45"/>
    <row r="11861" ht="14.25" hidden="1" x14ac:dyDescent="0.45"/>
    <row r="11862" ht="14.25" hidden="1" x14ac:dyDescent="0.45"/>
    <row r="11863" ht="14.25" hidden="1" x14ac:dyDescent="0.45"/>
    <row r="11864" ht="14.25" hidden="1" x14ac:dyDescent="0.45"/>
    <row r="11865" ht="14.25" hidden="1" x14ac:dyDescent="0.45"/>
    <row r="11866" ht="14.25" hidden="1" x14ac:dyDescent="0.45"/>
    <row r="11867" ht="14.25" hidden="1" x14ac:dyDescent="0.45"/>
    <row r="11868" ht="14.25" hidden="1" x14ac:dyDescent="0.45"/>
    <row r="11869" ht="14.25" hidden="1" x14ac:dyDescent="0.45"/>
    <row r="11870" ht="14.25" hidden="1" x14ac:dyDescent="0.45"/>
    <row r="11871" ht="14.25" hidden="1" x14ac:dyDescent="0.45"/>
    <row r="11872" ht="14.25" hidden="1" x14ac:dyDescent="0.45"/>
    <row r="11873" ht="14.25" hidden="1" x14ac:dyDescent="0.45"/>
    <row r="11874" ht="14.25" hidden="1" x14ac:dyDescent="0.45"/>
    <row r="11875" ht="14.25" hidden="1" x14ac:dyDescent="0.45"/>
    <row r="11876" ht="14.25" hidden="1" x14ac:dyDescent="0.45"/>
    <row r="11877" ht="14.25" hidden="1" x14ac:dyDescent="0.45"/>
    <row r="11878" ht="14.25" hidden="1" x14ac:dyDescent="0.45"/>
    <row r="11879" ht="14.25" hidden="1" x14ac:dyDescent="0.45"/>
    <row r="11880" ht="14.25" hidden="1" x14ac:dyDescent="0.45"/>
    <row r="11881" ht="14.25" hidden="1" x14ac:dyDescent="0.45"/>
    <row r="11882" ht="14.25" hidden="1" x14ac:dyDescent="0.45"/>
    <row r="11883" ht="14.25" hidden="1" x14ac:dyDescent="0.45"/>
    <row r="11884" ht="14.25" hidden="1" x14ac:dyDescent="0.45"/>
    <row r="11885" ht="14.25" hidden="1" x14ac:dyDescent="0.45"/>
    <row r="11886" ht="14.25" hidden="1" x14ac:dyDescent="0.45"/>
    <row r="11887" ht="14.25" hidden="1" x14ac:dyDescent="0.45"/>
    <row r="11888" ht="14.25" hidden="1" x14ac:dyDescent="0.45"/>
    <row r="11889" ht="14.25" hidden="1" x14ac:dyDescent="0.45"/>
    <row r="11890" ht="14.25" hidden="1" x14ac:dyDescent="0.45"/>
    <row r="11891" ht="14.25" hidden="1" x14ac:dyDescent="0.45"/>
    <row r="11892" ht="14.25" hidden="1" x14ac:dyDescent="0.45"/>
    <row r="11893" ht="14.25" hidden="1" x14ac:dyDescent="0.45"/>
    <row r="11894" ht="14.25" hidden="1" x14ac:dyDescent="0.45"/>
    <row r="11895" ht="14.25" hidden="1" x14ac:dyDescent="0.45"/>
    <row r="11896" ht="14.25" hidden="1" x14ac:dyDescent="0.45"/>
    <row r="11897" ht="14.25" hidden="1" x14ac:dyDescent="0.45"/>
    <row r="11898" ht="14.25" hidden="1" x14ac:dyDescent="0.45"/>
    <row r="11899" ht="14.25" hidden="1" x14ac:dyDescent="0.45"/>
    <row r="11900" ht="14.25" hidden="1" x14ac:dyDescent="0.45"/>
    <row r="11901" ht="14.25" hidden="1" x14ac:dyDescent="0.45"/>
    <row r="11902" ht="14.25" hidden="1" x14ac:dyDescent="0.45"/>
    <row r="11903" ht="14.25" hidden="1" x14ac:dyDescent="0.45"/>
    <row r="11904" ht="14.25" hidden="1" x14ac:dyDescent="0.45"/>
    <row r="11905" ht="14.25" hidden="1" x14ac:dyDescent="0.45"/>
    <row r="11906" ht="14.25" hidden="1" x14ac:dyDescent="0.45"/>
    <row r="11907" ht="14.25" hidden="1" x14ac:dyDescent="0.45"/>
    <row r="11908" ht="14.25" hidden="1" x14ac:dyDescent="0.45"/>
    <row r="11909" ht="14.25" hidden="1" x14ac:dyDescent="0.45"/>
    <row r="11910" ht="14.25" hidden="1" x14ac:dyDescent="0.45"/>
    <row r="11911" ht="14.25" hidden="1" x14ac:dyDescent="0.45"/>
    <row r="11912" ht="14.25" hidden="1" x14ac:dyDescent="0.45"/>
    <row r="11913" ht="14.25" hidden="1" x14ac:dyDescent="0.45"/>
    <row r="11914" ht="14.25" hidden="1" x14ac:dyDescent="0.45"/>
    <row r="11915" ht="14.25" hidden="1" x14ac:dyDescent="0.45"/>
    <row r="11916" ht="14.25" hidden="1" x14ac:dyDescent="0.45"/>
    <row r="11917" ht="14.25" hidden="1" x14ac:dyDescent="0.45"/>
    <row r="11918" ht="14.25" hidden="1" x14ac:dyDescent="0.45"/>
    <row r="11919" ht="14.25" hidden="1" x14ac:dyDescent="0.45"/>
    <row r="11920" ht="14.25" hidden="1" x14ac:dyDescent="0.45"/>
    <row r="11921" ht="14.25" hidden="1" x14ac:dyDescent="0.45"/>
    <row r="11922" ht="14.25" hidden="1" x14ac:dyDescent="0.45"/>
    <row r="11923" ht="14.25" hidden="1" x14ac:dyDescent="0.45"/>
    <row r="11924" ht="14.25" hidden="1" x14ac:dyDescent="0.45"/>
    <row r="11925" ht="14.25" hidden="1" x14ac:dyDescent="0.45"/>
    <row r="11926" ht="14.25" hidden="1" x14ac:dyDescent="0.45"/>
    <row r="11927" ht="14.25" hidden="1" x14ac:dyDescent="0.45"/>
    <row r="11928" ht="14.25" hidden="1" x14ac:dyDescent="0.45"/>
    <row r="11929" ht="14.25" hidden="1" x14ac:dyDescent="0.45"/>
    <row r="11930" ht="14.25" hidden="1" x14ac:dyDescent="0.45"/>
    <row r="11931" ht="14.25" hidden="1" x14ac:dyDescent="0.45"/>
    <row r="11932" ht="14.25" hidden="1" x14ac:dyDescent="0.45"/>
    <row r="11933" ht="14.25" hidden="1" x14ac:dyDescent="0.45"/>
    <row r="11934" ht="14.25" hidden="1" x14ac:dyDescent="0.45"/>
    <row r="11935" ht="14.25" hidden="1" x14ac:dyDescent="0.45"/>
    <row r="11936" ht="14.25" hidden="1" x14ac:dyDescent="0.45"/>
    <row r="11937" ht="14.25" hidden="1" x14ac:dyDescent="0.45"/>
    <row r="11938" ht="14.25" hidden="1" x14ac:dyDescent="0.45"/>
    <row r="11939" ht="14.25" hidden="1" x14ac:dyDescent="0.45"/>
    <row r="11940" ht="14.25" hidden="1" x14ac:dyDescent="0.45"/>
    <row r="11941" ht="14.25" hidden="1" x14ac:dyDescent="0.45"/>
    <row r="11942" ht="14.25" hidden="1" x14ac:dyDescent="0.45"/>
    <row r="11943" ht="14.25" hidden="1" x14ac:dyDescent="0.45"/>
    <row r="11944" ht="14.25" hidden="1" x14ac:dyDescent="0.45"/>
    <row r="11945" ht="14.25" hidden="1" x14ac:dyDescent="0.45"/>
    <row r="11946" ht="14.25" hidden="1" x14ac:dyDescent="0.45"/>
    <row r="11947" ht="14.25" hidden="1" x14ac:dyDescent="0.45"/>
    <row r="11948" ht="14.25" hidden="1" x14ac:dyDescent="0.45"/>
    <row r="11949" ht="14.25" hidden="1" x14ac:dyDescent="0.45"/>
    <row r="11950" ht="14.25" hidden="1" x14ac:dyDescent="0.45"/>
    <row r="11951" ht="14.25" hidden="1" x14ac:dyDescent="0.45"/>
    <row r="11952" ht="14.25" hidden="1" x14ac:dyDescent="0.45"/>
    <row r="11953" ht="14.25" hidden="1" x14ac:dyDescent="0.45"/>
    <row r="11954" ht="14.25" hidden="1" x14ac:dyDescent="0.45"/>
    <row r="11955" ht="14.25" hidden="1" x14ac:dyDescent="0.45"/>
    <row r="11956" ht="14.25" hidden="1" x14ac:dyDescent="0.45"/>
    <row r="11957" ht="14.25" hidden="1" x14ac:dyDescent="0.45"/>
    <row r="11958" ht="14.25" hidden="1" x14ac:dyDescent="0.45"/>
    <row r="11959" ht="14.25" hidden="1" x14ac:dyDescent="0.45"/>
    <row r="11960" ht="14.25" hidden="1" x14ac:dyDescent="0.45"/>
    <row r="11961" ht="14.25" hidden="1" x14ac:dyDescent="0.45"/>
    <row r="11962" ht="14.25" hidden="1" x14ac:dyDescent="0.45"/>
    <row r="11963" ht="14.25" hidden="1" x14ac:dyDescent="0.45"/>
    <row r="11964" ht="14.25" hidden="1" x14ac:dyDescent="0.45"/>
    <row r="11965" ht="14.25" hidden="1" x14ac:dyDescent="0.45"/>
    <row r="11966" ht="14.25" hidden="1" x14ac:dyDescent="0.45"/>
    <row r="11967" ht="14.25" hidden="1" x14ac:dyDescent="0.45"/>
    <row r="11968" ht="14.25" hidden="1" x14ac:dyDescent="0.45"/>
    <row r="11969" ht="14.25" hidden="1" x14ac:dyDescent="0.45"/>
    <row r="11970" ht="14.25" hidden="1" x14ac:dyDescent="0.45"/>
    <row r="11971" ht="14.25" hidden="1" x14ac:dyDescent="0.45"/>
    <row r="11972" ht="14.25" hidden="1" x14ac:dyDescent="0.45"/>
    <row r="11973" ht="14.25" hidden="1" x14ac:dyDescent="0.45"/>
    <row r="11974" ht="14.25" hidden="1" x14ac:dyDescent="0.45"/>
    <row r="11975" ht="14.25" hidden="1" x14ac:dyDescent="0.45"/>
    <row r="11976" ht="14.25" hidden="1" x14ac:dyDescent="0.45"/>
    <row r="11977" ht="14.25" hidden="1" x14ac:dyDescent="0.45"/>
    <row r="11978" ht="14.25" hidden="1" x14ac:dyDescent="0.45"/>
    <row r="11979" ht="14.25" hidden="1" x14ac:dyDescent="0.45"/>
    <row r="11980" ht="14.25" hidden="1" x14ac:dyDescent="0.45"/>
    <row r="11981" ht="14.25" hidden="1" x14ac:dyDescent="0.45"/>
    <row r="11982" ht="14.25" hidden="1" x14ac:dyDescent="0.45"/>
    <row r="11983" ht="14.25" hidden="1" x14ac:dyDescent="0.45"/>
    <row r="11984" ht="14.25" hidden="1" x14ac:dyDescent="0.45"/>
    <row r="11985" ht="14.25" hidden="1" x14ac:dyDescent="0.45"/>
    <row r="11986" ht="14.25" hidden="1" x14ac:dyDescent="0.45"/>
    <row r="11987" ht="14.25" hidden="1" x14ac:dyDescent="0.45"/>
    <row r="11988" ht="14.25" hidden="1" x14ac:dyDescent="0.45"/>
    <row r="11989" ht="14.25" hidden="1" x14ac:dyDescent="0.45"/>
    <row r="11990" ht="14.25" hidden="1" x14ac:dyDescent="0.45"/>
    <row r="11991" ht="14.25" hidden="1" x14ac:dyDescent="0.45"/>
    <row r="11992" ht="14.25" hidden="1" x14ac:dyDescent="0.45"/>
    <row r="11993" ht="14.25" hidden="1" x14ac:dyDescent="0.45"/>
    <row r="11994" ht="14.25" hidden="1" x14ac:dyDescent="0.45"/>
    <row r="11995" ht="14.25" hidden="1" x14ac:dyDescent="0.45"/>
    <row r="11996" ht="14.25" hidden="1" x14ac:dyDescent="0.45"/>
    <row r="11997" ht="14.25" hidden="1" x14ac:dyDescent="0.45"/>
    <row r="11998" ht="14.25" hidden="1" x14ac:dyDescent="0.45"/>
    <row r="11999" ht="14.25" hidden="1" x14ac:dyDescent="0.45"/>
    <row r="12000" ht="14.25" hidden="1" x14ac:dyDescent="0.45"/>
    <row r="12001" ht="14.25" hidden="1" x14ac:dyDescent="0.45"/>
    <row r="12002" ht="14.25" hidden="1" x14ac:dyDescent="0.45"/>
    <row r="12003" ht="14.25" hidden="1" x14ac:dyDescent="0.45"/>
    <row r="12004" ht="14.25" hidden="1" x14ac:dyDescent="0.45"/>
    <row r="12005" ht="14.25" hidden="1" x14ac:dyDescent="0.45"/>
    <row r="12006" ht="14.25" hidden="1" x14ac:dyDescent="0.45"/>
    <row r="12007" ht="14.25" hidden="1" x14ac:dyDescent="0.45"/>
    <row r="12008" ht="14.25" hidden="1" x14ac:dyDescent="0.45"/>
    <row r="12009" ht="14.25" hidden="1" x14ac:dyDescent="0.45"/>
    <row r="12010" ht="14.25" hidden="1" x14ac:dyDescent="0.45"/>
    <row r="12011" ht="14.25" hidden="1" x14ac:dyDescent="0.45"/>
    <row r="12012" ht="14.25" hidden="1" x14ac:dyDescent="0.45"/>
    <row r="12013" ht="14.25" hidden="1" x14ac:dyDescent="0.45"/>
    <row r="12014" ht="14.25" hidden="1" x14ac:dyDescent="0.45"/>
    <row r="12015" ht="14.25" hidden="1" x14ac:dyDescent="0.45"/>
    <row r="12016" ht="14.25" hidden="1" x14ac:dyDescent="0.45"/>
    <row r="12017" ht="14.25" hidden="1" x14ac:dyDescent="0.45"/>
    <row r="12018" ht="14.25" hidden="1" x14ac:dyDescent="0.45"/>
    <row r="12019" ht="14.25" hidden="1" x14ac:dyDescent="0.45"/>
    <row r="12020" ht="14.25" hidden="1" x14ac:dyDescent="0.45"/>
    <row r="12021" ht="14.25" hidden="1" x14ac:dyDescent="0.45"/>
    <row r="12022" ht="14.25" hidden="1" x14ac:dyDescent="0.45"/>
    <row r="12023" ht="14.25" hidden="1" x14ac:dyDescent="0.45"/>
    <row r="12024" ht="14.25" hidden="1" x14ac:dyDescent="0.45"/>
    <row r="12025" ht="14.25" hidden="1" x14ac:dyDescent="0.45"/>
    <row r="12026" ht="14.25" hidden="1" x14ac:dyDescent="0.45"/>
    <row r="12027" ht="14.25" hidden="1" x14ac:dyDescent="0.45"/>
    <row r="12028" ht="14.25" hidden="1" x14ac:dyDescent="0.45"/>
    <row r="12029" ht="14.25" hidden="1" x14ac:dyDescent="0.45"/>
    <row r="12030" ht="14.25" hidden="1" x14ac:dyDescent="0.45"/>
    <row r="12031" ht="14.25" hidden="1" x14ac:dyDescent="0.45"/>
    <row r="12032" ht="14.25" hidden="1" x14ac:dyDescent="0.45"/>
    <row r="12033" ht="14.25" hidden="1" x14ac:dyDescent="0.45"/>
    <row r="12034" ht="14.25" hidden="1" x14ac:dyDescent="0.45"/>
    <row r="12035" ht="14.25" hidden="1" x14ac:dyDescent="0.45"/>
    <row r="12036" ht="14.25" hidden="1" x14ac:dyDescent="0.45"/>
    <row r="12037" ht="14.25" hidden="1" x14ac:dyDescent="0.45"/>
    <row r="12038" ht="14.25" hidden="1" x14ac:dyDescent="0.45"/>
    <row r="12039" ht="14.25" hidden="1" x14ac:dyDescent="0.45"/>
    <row r="12040" ht="14.25" hidden="1" x14ac:dyDescent="0.45"/>
    <row r="12041" ht="14.25" hidden="1" x14ac:dyDescent="0.45"/>
    <row r="12042" ht="14.25" hidden="1" x14ac:dyDescent="0.45"/>
    <row r="12043" ht="14.25" hidden="1" x14ac:dyDescent="0.45"/>
    <row r="12044" ht="14.25" hidden="1" x14ac:dyDescent="0.45"/>
    <row r="12045" ht="14.25" hidden="1" x14ac:dyDescent="0.45"/>
    <row r="12046" ht="14.25" hidden="1" x14ac:dyDescent="0.45"/>
    <row r="12047" ht="14.25" hidden="1" x14ac:dyDescent="0.45"/>
    <row r="12048" ht="14.25" hidden="1" x14ac:dyDescent="0.45"/>
    <row r="12049" ht="14.25" hidden="1" x14ac:dyDescent="0.45"/>
    <row r="12050" ht="14.25" hidden="1" x14ac:dyDescent="0.45"/>
    <row r="12051" ht="14.25" hidden="1" x14ac:dyDescent="0.45"/>
    <row r="12052" ht="14.25" hidden="1" x14ac:dyDescent="0.45"/>
    <row r="12053" ht="14.25" hidden="1" x14ac:dyDescent="0.45"/>
    <row r="12054" ht="14.25" hidden="1" x14ac:dyDescent="0.45"/>
    <row r="12055" ht="14.25" hidden="1" x14ac:dyDescent="0.45"/>
    <row r="12056" ht="14.25" hidden="1" x14ac:dyDescent="0.45"/>
    <row r="12057" ht="14.25" hidden="1" x14ac:dyDescent="0.45"/>
    <row r="12058" ht="14.25" hidden="1" x14ac:dyDescent="0.45"/>
    <row r="12059" ht="14.25" hidden="1" x14ac:dyDescent="0.45"/>
    <row r="12060" ht="14.25" hidden="1" x14ac:dyDescent="0.45"/>
    <row r="12061" ht="14.25" hidden="1" x14ac:dyDescent="0.45"/>
    <row r="12062" ht="14.25" hidden="1" x14ac:dyDescent="0.45"/>
    <row r="12063" ht="14.25" hidden="1" x14ac:dyDescent="0.45"/>
    <row r="12064" ht="14.25" hidden="1" x14ac:dyDescent="0.45"/>
    <row r="12065" ht="14.25" hidden="1" x14ac:dyDescent="0.45"/>
    <row r="12066" ht="14.25" hidden="1" x14ac:dyDescent="0.45"/>
    <row r="12067" ht="14.25" hidden="1" x14ac:dyDescent="0.45"/>
    <row r="12068" ht="14.25" hidden="1" x14ac:dyDescent="0.45"/>
    <row r="12069" ht="14.25" hidden="1" x14ac:dyDescent="0.45"/>
    <row r="12070" ht="14.25" hidden="1" x14ac:dyDescent="0.45"/>
    <row r="12071" ht="14.25" hidden="1" x14ac:dyDescent="0.45"/>
    <row r="12072" ht="14.25" hidden="1" x14ac:dyDescent="0.45"/>
    <row r="12073" ht="14.25" hidden="1" x14ac:dyDescent="0.45"/>
    <row r="12074" ht="14.25" hidden="1" x14ac:dyDescent="0.45"/>
    <row r="12075" ht="14.25" hidden="1" x14ac:dyDescent="0.45"/>
    <row r="12076" ht="14.25" hidden="1" x14ac:dyDescent="0.45"/>
    <row r="12077" ht="14.25" hidden="1" x14ac:dyDescent="0.45"/>
    <row r="12078" ht="14.25" hidden="1" x14ac:dyDescent="0.45"/>
    <row r="12079" ht="14.25" hidden="1" x14ac:dyDescent="0.45"/>
    <row r="12080" ht="14.25" hidden="1" x14ac:dyDescent="0.45"/>
    <row r="12081" ht="14.25" hidden="1" x14ac:dyDescent="0.45"/>
    <row r="12082" ht="14.25" hidden="1" x14ac:dyDescent="0.45"/>
    <row r="12083" ht="14.25" hidden="1" x14ac:dyDescent="0.45"/>
    <row r="12084" ht="14.25" hidden="1" x14ac:dyDescent="0.45"/>
    <row r="12085" ht="14.25" hidden="1" x14ac:dyDescent="0.45"/>
    <row r="12086" ht="14.25" hidden="1" x14ac:dyDescent="0.45"/>
    <row r="12087" ht="14.25" hidden="1" x14ac:dyDescent="0.45"/>
    <row r="12088" ht="14.25" hidden="1" x14ac:dyDescent="0.45"/>
    <row r="12089" ht="14.25" hidden="1" x14ac:dyDescent="0.45"/>
    <row r="12090" ht="14.25" hidden="1" x14ac:dyDescent="0.45"/>
    <row r="12091" ht="14.25" hidden="1" x14ac:dyDescent="0.45"/>
    <row r="12092" ht="14.25" hidden="1" x14ac:dyDescent="0.45"/>
    <row r="12093" ht="14.25" hidden="1" x14ac:dyDescent="0.45"/>
    <row r="12094" ht="14.25" hidden="1" x14ac:dyDescent="0.45"/>
    <row r="12095" ht="14.25" hidden="1" x14ac:dyDescent="0.45"/>
    <row r="12096" ht="14.25" hidden="1" x14ac:dyDescent="0.45"/>
    <row r="12097" ht="14.25" hidden="1" x14ac:dyDescent="0.45"/>
    <row r="12098" ht="14.25" hidden="1" x14ac:dyDescent="0.45"/>
    <row r="12099" ht="14.25" hidden="1" x14ac:dyDescent="0.45"/>
    <row r="12100" ht="14.25" hidden="1" x14ac:dyDescent="0.45"/>
    <row r="12101" ht="14.25" hidden="1" x14ac:dyDescent="0.45"/>
    <row r="12102" ht="14.25" hidden="1" x14ac:dyDescent="0.45"/>
    <row r="12103" ht="14.25" hidden="1" x14ac:dyDescent="0.45"/>
    <row r="12104" ht="14.25" hidden="1" x14ac:dyDescent="0.45"/>
    <row r="12105" ht="14.25" hidden="1" x14ac:dyDescent="0.45"/>
    <row r="12106" ht="14.25" hidden="1" x14ac:dyDescent="0.45"/>
    <row r="12107" ht="14.25" hidden="1" x14ac:dyDescent="0.45"/>
    <row r="12108" ht="14.25" hidden="1" x14ac:dyDescent="0.45"/>
    <row r="12109" ht="14.25" hidden="1" x14ac:dyDescent="0.45"/>
    <row r="12110" ht="14.25" hidden="1" x14ac:dyDescent="0.45"/>
    <row r="12111" ht="14.25" hidden="1" x14ac:dyDescent="0.45"/>
    <row r="12112" ht="14.25" hidden="1" x14ac:dyDescent="0.45"/>
    <row r="12113" ht="14.25" hidden="1" x14ac:dyDescent="0.45"/>
    <row r="12114" ht="14.25" hidden="1" x14ac:dyDescent="0.45"/>
    <row r="12115" ht="14.25" hidden="1" x14ac:dyDescent="0.45"/>
    <row r="12116" ht="14.25" hidden="1" x14ac:dyDescent="0.45"/>
    <row r="12117" ht="14.25" hidden="1" x14ac:dyDescent="0.45"/>
    <row r="12118" ht="14.25" hidden="1" x14ac:dyDescent="0.45"/>
    <row r="12119" ht="14.25" hidden="1" x14ac:dyDescent="0.45"/>
    <row r="12120" ht="14.25" hidden="1" x14ac:dyDescent="0.45"/>
    <row r="12121" ht="14.25" hidden="1" x14ac:dyDescent="0.45"/>
    <row r="12122" ht="14.25" hidden="1" x14ac:dyDescent="0.45"/>
    <row r="12123" ht="14.25" hidden="1" x14ac:dyDescent="0.45"/>
    <row r="12124" ht="14.25" hidden="1" x14ac:dyDescent="0.45"/>
    <row r="12125" ht="14.25" hidden="1" x14ac:dyDescent="0.45"/>
    <row r="12126" ht="14.25" hidden="1" x14ac:dyDescent="0.45"/>
    <row r="12127" ht="14.25" hidden="1" x14ac:dyDescent="0.45"/>
    <row r="12128" ht="14.25" hidden="1" x14ac:dyDescent="0.45"/>
    <row r="12129" ht="14.25" hidden="1" x14ac:dyDescent="0.45"/>
    <row r="12130" ht="14.25" hidden="1" x14ac:dyDescent="0.45"/>
    <row r="12131" ht="14.25" hidden="1" x14ac:dyDescent="0.45"/>
    <row r="12132" ht="14.25" hidden="1" x14ac:dyDescent="0.45"/>
    <row r="12133" ht="14.25" hidden="1" x14ac:dyDescent="0.45"/>
    <row r="12134" ht="14.25" hidden="1" x14ac:dyDescent="0.45"/>
    <row r="12135" ht="14.25" hidden="1" x14ac:dyDescent="0.45"/>
    <row r="12136" ht="14.25" hidden="1" x14ac:dyDescent="0.45"/>
    <row r="12137" ht="14.25" hidden="1" x14ac:dyDescent="0.45"/>
    <row r="12138" ht="14.25" hidden="1" x14ac:dyDescent="0.45"/>
    <row r="12139" ht="14.25" hidden="1" x14ac:dyDescent="0.45"/>
    <row r="12140" ht="14.25" hidden="1" x14ac:dyDescent="0.45"/>
    <row r="12141" ht="14.25" hidden="1" x14ac:dyDescent="0.45"/>
    <row r="12142" ht="14.25" hidden="1" x14ac:dyDescent="0.45"/>
    <row r="12143" ht="14.25" hidden="1" x14ac:dyDescent="0.45"/>
    <row r="12144" ht="14.25" hidden="1" x14ac:dyDescent="0.45"/>
    <row r="12145" ht="14.25" hidden="1" x14ac:dyDescent="0.45"/>
    <row r="12146" ht="14.25" hidden="1" x14ac:dyDescent="0.45"/>
    <row r="12147" ht="14.25" hidden="1" x14ac:dyDescent="0.45"/>
    <row r="12148" ht="14.25" hidden="1" x14ac:dyDescent="0.45"/>
    <row r="12149" ht="14.25" hidden="1" x14ac:dyDescent="0.45"/>
    <row r="12150" ht="14.25" hidden="1" x14ac:dyDescent="0.45"/>
    <row r="12151" ht="14.25" hidden="1" x14ac:dyDescent="0.45"/>
    <row r="12152" ht="14.25" hidden="1" x14ac:dyDescent="0.45"/>
    <row r="12153" ht="14.25" hidden="1" x14ac:dyDescent="0.45"/>
    <row r="12154" ht="14.25" hidden="1" x14ac:dyDescent="0.45"/>
    <row r="12155" ht="14.25" hidden="1" x14ac:dyDescent="0.45"/>
    <row r="12156" ht="14.25" hidden="1" x14ac:dyDescent="0.45"/>
    <row r="12157" ht="14.25" hidden="1" x14ac:dyDescent="0.45"/>
    <row r="12158" ht="14.25" hidden="1" x14ac:dyDescent="0.45"/>
    <row r="12159" ht="14.25" hidden="1" x14ac:dyDescent="0.45"/>
    <row r="12160" ht="14.25" hidden="1" x14ac:dyDescent="0.45"/>
    <row r="12161" ht="14.25" hidden="1" x14ac:dyDescent="0.45"/>
    <row r="12162" ht="14.25" hidden="1" x14ac:dyDescent="0.45"/>
    <row r="12163" ht="14.25" hidden="1" x14ac:dyDescent="0.45"/>
    <row r="12164" ht="14.25" hidden="1" x14ac:dyDescent="0.45"/>
    <row r="12165" ht="14.25" hidden="1" x14ac:dyDescent="0.45"/>
    <row r="12166" ht="14.25" hidden="1" x14ac:dyDescent="0.45"/>
    <row r="12167" ht="14.25" hidden="1" x14ac:dyDescent="0.45"/>
    <row r="12168" ht="14.25" hidden="1" x14ac:dyDescent="0.45"/>
    <row r="12169" ht="14.25" hidden="1" x14ac:dyDescent="0.45"/>
    <row r="12170" ht="14.25" hidden="1" x14ac:dyDescent="0.45"/>
    <row r="12171" ht="14.25" hidden="1" x14ac:dyDescent="0.45"/>
    <row r="12172" ht="14.25" hidden="1" x14ac:dyDescent="0.45"/>
    <row r="12173" ht="14.25" hidden="1" x14ac:dyDescent="0.45"/>
    <row r="12174" ht="14.25" hidden="1" x14ac:dyDescent="0.45"/>
    <row r="12175" ht="14.25" hidden="1" x14ac:dyDescent="0.45"/>
    <row r="12176" ht="14.25" hidden="1" x14ac:dyDescent="0.45"/>
    <row r="12177" ht="14.25" hidden="1" x14ac:dyDescent="0.45"/>
    <row r="12178" ht="14.25" hidden="1" x14ac:dyDescent="0.45"/>
    <row r="12179" ht="14.25" hidden="1" x14ac:dyDescent="0.45"/>
    <row r="12180" ht="14.25" hidden="1" x14ac:dyDescent="0.45"/>
    <row r="12181" ht="14.25" hidden="1" x14ac:dyDescent="0.45"/>
    <row r="12182" ht="14.25" hidden="1" x14ac:dyDescent="0.45"/>
    <row r="12183" ht="14.25" hidden="1" x14ac:dyDescent="0.45"/>
    <row r="12184" ht="14.25" hidden="1" x14ac:dyDescent="0.45"/>
    <row r="12185" ht="14.25" hidden="1" x14ac:dyDescent="0.45"/>
    <row r="12186" ht="14.25" hidden="1" x14ac:dyDescent="0.45"/>
    <row r="12187" ht="14.25" hidden="1" x14ac:dyDescent="0.45"/>
    <row r="12188" ht="14.25" hidden="1" x14ac:dyDescent="0.45"/>
    <row r="12189" ht="14.25" hidden="1" x14ac:dyDescent="0.45"/>
    <row r="12190" ht="14.25" hidden="1" x14ac:dyDescent="0.45"/>
    <row r="12191" ht="14.25" hidden="1" x14ac:dyDescent="0.45"/>
    <row r="12192" ht="14.25" hidden="1" x14ac:dyDescent="0.45"/>
    <row r="12193" ht="14.25" hidden="1" x14ac:dyDescent="0.45"/>
    <row r="12194" ht="14.25" hidden="1" x14ac:dyDescent="0.45"/>
    <row r="12195" ht="14.25" hidden="1" x14ac:dyDescent="0.45"/>
    <row r="12196" ht="14.25" hidden="1" x14ac:dyDescent="0.45"/>
    <row r="12197" ht="14.25" hidden="1" x14ac:dyDescent="0.45"/>
    <row r="12198" ht="14.25" hidden="1" x14ac:dyDescent="0.45"/>
    <row r="12199" ht="14.25" hidden="1" x14ac:dyDescent="0.45"/>
    <row r="12200" ht="14.25" hidden="1" x14ac:dyDescent="0.45"/>
    <row r="12201" ht="14.25" hidden="1" x14ac:dyDescent="0.45"/>
    <row r="12202" ht="14.25" hidden="1" x14ac:dyDescent="0.45"/>
    <row r="12203" ht="14.25" hidden="1" x14ac:dyDescent="0.45"/>
    <row r="12204" ht="14.25" hidden="1" x14ac:dyDescent="0.45"/>
    <row r="12205" ht="14.25" hidden="1" x14ac:dyDescent="0.45"/>
    <row r="12206" ht="14.25" hidden="1" x14ac:dyDescent="0.45"/>
    <row r="12207" ht="14.25" hidden="1" x14ac:dyDescent="0.45"/>
    <row r="12208" ht="14.25" hidden="1" x14ac:dyDescent="0.45"/>
    <row r="12209" ht="14.25" hidden="1" x14ac:dyDescent="0.45"/>
    <row r="12210" ht="14.25" hidden="1" x14ac:dyDescent="0.45"/>
    <row r="12211" ht="14.25" hidden="1" x14ac:dyDescent="0.45"/>
    <row r="12212" ht="14.25" hidden="1" x14ac:dyDescent="0.45"/>
    <row r="12213" ht="14.25" hidden="1" x14ac:dyDescent="0.45"/>
    <row r="12214" ht="14.25" hidden="1" x14ac:dyDescent="0.45"/>
    <row r="12215" ht="14.25" hidden="1" x14ac:dyDescent="0.45"/>
    <row r="12216" ht="14.25" hidden="1" x14ac:dyDescent="0.45"/>
    <row r="12217" ht="14.25" hidden="1" x14ac:dyDescent="0.45"/>
    <row r="12218" ht="14.25" hidden="1" x14ac:dyDescent="0.45"/>
    <row r="12219" ht="14.25" hidden="1" x14ac:dyDescent="0.45"/>
    <row r="12220" ht="14.25" hidden="1" x14ac:dyDescent="0.45"/>
    <row r="12221" ht="14.25" hidden="1" x14ac:dyDescent="0.45"/>
    <row r="12222" ht="14.25" hidden="1" x14ac:dyDescent="0.45"/>
    <row r="12223" ht="14.25" hidden="1" x14ac:dyDescent="0.45"/>
    <row r="12224" ht="14.25" hidden="1" x14ac:dyDescent="0.45"/>
    <row r="12225" ht="14.25" hidden="1" x14ac:dyDescent="0.45"/>
    <row r="12226" ht="14.25" hidden="1" x14ac:dyDescent="0.45"/>
    <row r="12227" ht="14.25" hidden="1" x14ac:dyDescent="0.45"/>
    <row r="12228" ht="14.25" hidden="1" x14ac:dyDescent="0.45"/>
    <row r="12229" ht="14.25" hidden="1" x14ac:dyDescent="0.45"/>
    <row r="12230" ht="14.25" hidden="1" x14ac:dyDescent="0.45"/>
    <row r="12231" ht="14.25" hidden="1" x14ac:dyDescent="0.45"/>
    <row r="12232" ht="14.25" hidden="1" x14ac:dyDescent="0.45"/>
    <row r="12233" ht="14.25" hidden="1" x14ac:dyDescent="0.45"/>
    <row r="12234" ht="14.25" hidden="1" x14ac:dyDescent="0.45"/>
    <row r="12235" ht="14.25" hidden="1" x14ac:dyDescent="0.45"/>
    <row r="12236" ht="14.25" hidden="1" x14ac:dyDescent="0.45"/>
    <row r="12237" ht="14.25" hidden="1" x14ac:dyDescent="0.45"/>
    <row r="12238" ht="14.25" hidden="1" x14ac:dyDescent="0.45"/>
    <row r="12239" ht="14.25" hidden="1" x14ac:dyDescent="0.45"/>
    <row r="12240" ht="14.25" hidden="1" x14ac:dyDescent="0.45"/>
    <row r="12241" ht="14.25" hidden="1" x14ac:dyDescent="0.45"/>
    <row r="12242" ht="14.25" hidden="1" x14ac:dyDescent="0.45"/>
    <row r="12243" ht="14.25" hidden="1" x14ac:dyDescent="0.45"/>
    <row r="12244" ht="14.25" hidden="1" x14ac:dyDescent="0.45"/>
    <row r="12245" ht="14.25" hidden="1" x14ac:dyDescent="0.45"/>
    <row r="12246" ht="14.25" hidden="1" x14ac:dyDescent="0.45"/>
    <row r="12247" ht="14.25" hidden="1" x14ac:dyDescent="0.45"/>
    <row r="12248" ht="14.25" hidden="1" x14ac:dyDescent="0.45"/>
    <row r="12249" ht="14.25" hidden="1" x14ac:dyDescent="0.45"/>
    <row r="12250" ht="14.25" hidden="1" x14ac:dyDescent="0.45"/>
    <row r="12251" ht="14.25" hidden="1" x14ac:dyDescent="0.45"/>
    <row r="12252" ht="14.25" hidden="1" x14ac:dyDescent="0.45"/>
    <row r="12253" ht="14.25" hidden="1" x14ac:dyDescent="0.45"/>
    <row r="12254" ht="14.25" hidden="1" x14ac:dyDescent="0.45"/>
    <row r="12255" ht="14.25" hidden="1" x14ac:dyDescent="0.45"/>
    <row r="12256" ht="14.25" hidden="1" x14ac:dyDescent="0.45"/>
    <row r="12257" ht="14.25" hidden="1" x14ac:dyDescent="0.45"/>
    <row r="12258" ht="14.25" hidden="1" x14ac:dyDescent="0.45"/>
    <row r="12259" ht="14.25" hidden="1" x14ac:dyDescent="0.45"/>
    <row r="12260" ht="14.25" hidden="1" x14ac:dyDescent="0.45"/>
    <row r="12261" ht="14.25" hidden="1" x14ac:dyDescent="0.45"/>
    <row r="12262" ht="14.25" hidden="1" x14ac:dyDescent="0.45"/>
    <row r="12263" ht="14.25" hidden="1" x14ac:dyDescent="0.45"/>
    <row r="12264" ht="14.25" hidden="1" x14ac:dyDescent="0.45"/>
    <row r="12265" ht="14.25" hidden="1" x14ac:dyDescent="0.45"/>
    <row r="12266" ht="14.25" hidden="1" x14ac:dyDescent="0.45"/>
    <row r="12267" ht="14.25" hidden="1" x14ac:dyDescent="0.45"/>
    <row r="12268" ht="14.25" hidden="1" x14ac:dyDescent="0.45"/>
    <row r="12269" ht="14.25" hidden="1" x14ac:dyDescent="0.45"/>
    <row r="12270" ht="14.25" hidden="1" x14ac:dyDescent="0.45"/>
    <row r="12271" ht="14.25" hidden="1" x14ac:dyDescent="0.45"/>
    <row r="12272" ht="14.25" hidden="1" x14ac:dyDescent="0.45"/>
    <row r="12273" ht="14.25" hidden="1" x14ac:dyDescent="0.45"/>
    <row r="12274" ht="14.25" hidden="1" x14ac:dyDescent="0.45"/>
    <row r="12275" ht="14.25" hidden="1" x14ac:dyDescent="0.45"/>
    <row r="12276" ht="14.25" hidden="1" x14ac:dyDescent="0.45"/>
    <row r="12277" ht="14.25" hidden="1" x14ac:dyDescent="0.45"/>
    <row r="12278" ht="14.25" hidden="1" x14ac:dyDescent="0.45"/>
    <row r="12279" ht="14.25" hidden="1" x14ac:dyDescent="0.45"/>
    <row r="12280" ht="14.25" hidden="1" x14ac:dyDescent="0.45"/>
    <row r="12281" ht="14.25" hidden="1" x14ac:dyDescent="0.45"/>
    <row r="12282" ht="14.25" hidden="1" x14ac:dyDescent="0.45"/>
    <row r="12283" ht="14.25" hidden="1" x14ac:dyDescent="0.45"/>
    <row r="12284" ht="14.25" hidden="1" x14ac:dyDescent="0.45"/>
    <row r="12285" ht="14.25" hidden="1" x14ac:dyDescent="0.45"/>
    <row r="12286" ht="14.25" hidden="1" x14ac:dyDescent="0.45"/>
    <row r="12287" ht="14.25" hidden="1" x14ac:dyDescent="0.45"/>
    <row r="12288" ht="14.25" hidden="1" x14ac:dyDescent="0.45"/>
    <row r="12289" ht="14.25" hidden="1" x14ac:dyDescent="0.45"/>
    <row r="12290" ht="14.25" hidden="1" x14ac:dyDescent="0.45"/>
    <row r="12291" ht="14.25" hidden="1" x14ac:dyDescent="0.45"/>
    <row r="12292" ht="14.25" hidden="1" x14ac:dyDescent="0.45"/>
    <row r="12293" ht="14.25" hidden="1" x14ac:dyDescent="0.45"/>
    <row r="12294" ht="14.25" hidden="1" x14ac:dyDescent="0.45"/>
    <row r="12295" ht="14.25" hidden="1" x14ac:dyDescent="0.45"/>
    <row r="12296" ht="14.25" hidden="1" x14ac:dyDescent="0.45"/>
    <row r="12297" ht="14.25" hidden="1" x14ac:dyDescent="0.45"/>
    <row r="12298" ht="14.25" hidden="1" x14ac:dyDescent="0.45"/>
    <row r="12299" ht="14.25" hidden="1" x14ac:dyDescent="0.45"/>
    <row r="12300" ht="14.25" hidden="1" x14ac:dyDescent="0.45"/>
    <row r="12301" ht="14.25" hidden="1" x14ac:dyDescent="0.45"/>
    <row r="12302" ht="14.25" hidden="1" x14ac:dyDescent="0.45"/>
    <row r="12303" ht="14.25" hidden="1" x14ac:dyDescent="0.45"/>
    <row r="12304" ht="14.25" hidden="1" x14ac:dyDescent="0.45"/>
    <row r="12305" ht="14.25" hidden="1" x14ac:dyDescent="0.45"/>
    <row r="12306" ht="14.25" hidden="1" x14ac:dyDescent="0.45"/>
    <row r="12307" ht="14.25" hidden="1" x14ac:dyDescent="0.45"/>
    <row r="12308" ht="14.25" hidden="1" x14ac:dyDescent="0.45"/>
    <row r="12309" ht="14.25" hidden="1" x14ac:dyDescent="0.45"/>
    <row r="12310" ht="14.25" hidden="1" x14ac:dyDescent="0.45"/>
    <row r="12311" ht="14.25" hidden="1" x14ac:dyDescent="0.45"/>
    <row r="12312" ht="14.25" hidden="1" x14ac:dyDescent="0.45"/>
    <row r="12313" ht="14.25" hidden="1" x14ac:dyDescent="0.45"/>
    <row r="12314" ht="14.25" hidden="1" x14ac:dyDescent="0.45"/>
    <row r="12315" ht="14.25" hidden="1" x14ac:dyDescent="0.45"/>
    <row r="12316" ht="14.25" hidden="1" x14ac:dyDescent="0.45"/>
    <row r="12317" ht="14.25" hidden="1" x14ac:dyDescent="0.45"/>
    <row r="12318" ht="14.25" hidden="1" x14ac:dyDescent="0.45"/>
    <row r="12319" ht="14.25" hidden="1" x14ac:dyDescent="0.45"/>
    <row r="12320" ht="14.25" hidden="1" x14ac:dyDescent="0.45"/>
    <row r="12321" ht="14.25" hidden="1" x14ac:dyDescent="0.45"/>
    <row r="12322" ht="14.25" hidden="1" x14ac:dyDescent="0.45"/>
    <row r="12323" ht="14.25" hidden="1" x14ac:dyDescent="0.45"/>
    <row r="12324" ht="14.25" hidden="1" x14ac:dyDescent="0.45"/>
    <row r="12325" ht="14.25" hidden="1" x14ac:dyDescent="0.45"/>
    <row r="12326" ht="14.25" hidden="1" x14ac:dyDescent="0.45"/>
    <row r="12327" ht="14.25" hidden="1" x14ac:dyDescent="0.45"/>
    <row r="12328" ht="14.25" hidden="1" x14ac:dyDescent="0.45"/>
    <row r="12329" ht="14.25" hidden="1" x14ac:dyDescent="0.45"/>
    <row r="12330" ht="14.25" hidden="1" x14ac:dyDescent="0.45"/>
    <row r="12331" ht="14.25" hidden="1" x14ac:dyDescent="0.45"/>
    <row r="12332" ht="14.25" hidden="1" x14ac:dyDescent="0.45"/>
    <row r="12333" ht="14.25" hidden="1" x14ac:dyDescent="0.45"/>
    <row r="12334" ht="14.25" hidden="1" x14ac:dyDescent="0.45"/>
    <row r="12335" ht="14.25" hidden="1" x14ac:dyDescent="0.45"/>
    <row r="12336" ht="14.25" hidden="1" x14ac:dyDescent="0.45"/>
    <row r="12337" ht="14.25" hidden="1" x14ac:dyDescent="0.45"/>
    <row r="12338" ht="14.25" hidden="1" x14ac:dyDescent="0.45"/>
    <row r="12339" ht="14.25" hidden="1" x14ac:dyDescent="0.45"/>
    <row r="12340" ht="14.25" hidden="1" x14ac:dyDescent="0.45"/>
    <row r="12341" ht="14.25" hidden="1" x14ac:dyDescent="0.45"/>
    <row r="12342" ht="14.25" hidden="1" x14ac:dyDescent="0.45"/>
    <row r="12343" ht="14.25" hidden="1" x14ac:dyDescent="0.45"/>
    <row r="12344" ht="14.25" hidden="1" x14ac:dyDescent="0.45"/>
    <row r="12345" ht="14.25" hidden="1" x14ac:dyDescent="0.45"/>
    <row r="12346" ht="14.25" hidden="1" x14ac:dyDescent="0.45"/>
    <row r="12347" ht="14.25" hidden="1" x14ac:dyDescent="0.45"/>
    <row r="12348" ht="14.25" hidden="1" x14ac:dyDescent="0.45"/>
    <row r="12349" ht="14.25" hidden="1" x14ac:dyDescent="0.45"/>
    <row r="12350" ht="14.25" hidden="1" x14ac:dyDescent="0.45"/>
    <row r="12351" ht="14.25" hidden="1" x14ac:dyDescent="0.45"/>
    <row r="12352" ht="14.25" hidden="1" x14ac:dyDescent="0.45"/>
    <row r="12353" ht="14.25" hidden="1" x14ac:dyDescent="0.45"/>
    <row r="12354" ht="14.25" hidden="1" x14ac:dyDescent="0.45"/>
    <row r="12355" ht="14.25" hidden="1" x14ac:dyDescent="0.45"/>
    <row r="12356" ht="14.25" hidden="1" x14ac:dyDescent="0.45"/>
    <row r="12357" ht="14.25" hidden="1" x14ac:dyDescent="0.45"/>
    <row r="12358" ht="14.25" hidden="1" x14ac:dyDescent="0.45"/>
    <row r="12359" ht="14.25" hidden="1" x14ac:dyDescent="0.45"/>
    <row r="12360" ht="14.25" hidden="1" x14ac:dyDescent="0.45"/>
    <row r="12361" ht="14.25" hidden="1" x14ac:dyDescent="0.45"/>
    <row r="12362" ht="14.25" hidden="1" x14ac:dyDescent="0.45"/>
    <row r="12363" ht="14.25" hidden="1" x14ac:dyDescent="0.45"/>
    <row r="12364" ht="14.25" hidden="1" x14ac:dyDescent="0.45"/>
    <row r="12365" ht="14.25" hidden="1" x14ac:dyDescent="0.45"/>
    <row r="12366" ht="14.25" hidden="1" x14ac:dyDescent="0.45"/>
    <row r="12367" ht="14.25" hidden="1" x14ac:dyDescent="0.45"/>
    <row r="12368" ht="14.25" hidden="1" x14ac:dyDescent="0.45"/>
    <row r="12369" ht="14.25" hidden="1" x14ac:dyDescent="0.45"/>
    <row r="12370" ht="14.25" hidden="1" x14ac:dyDescent="0.45"/>
    <row r="12371" ht="14.25" hidden="1" x14ac:dyDescent="0.45"/>
    <row r="12372" ht="14.25" hidden="1" x14ac:dyDescent="0.45"/>
    <row r="12373" ht="14.25" hidden="1" x14ac:dyDescent="0.45"/>
    <row r="12374" ht="14.25" hidden="1" x14ac:dyDescent="0.45"/>
    <row r="12375" ht="14.25" hidden="1" x14ac:dyDescent="0.45"/>
    <row r="12376" ht="14.25" hidden="1" x14ac:dyDescent="0.45"/>
    <row r="12377" ht="14.25" hidden="1" x14ac:dyDescent="0.45"/>
    <row r="12378" ht="14.25" hidden="1" x14ac:dyDescent="0.45"/>
    <row r="12379" ht="14.25" hidden="1" x14ac:dyDescent="0.45"/>
    <row r="12380" ht="14.25" hidden="1" x14ac:dyDescent="0.45"/>
    <row r="12381" ht="14.25" hidden="1" x14ac:dyDescent="0.45"/>
    <row r="12382" ht="14.25" hidden="1" x14ac:dyDescent="0.45"/>
    <row r="12383" ht="14.25" hidden="1" x14ac:dyDescent="0.45"/>
    <row r="12384" ht="14.25" hidden="1" x14ac:dyDescent="0.45"/>
    <row r="12385" ht="14.25" hidden="1" x14ac:dyDescent="0.45"/>
    <row r="12386" ht="14.25" hidden="1" x14ac:dyDescent="0.45"/>
    <row r="12387" ht="14.25" hidden="1" x14ac:dyDescent="0.45"/>
    <row r="12388" ht="14.25" hidden="1" x14ac:dyDescent="0.45"/>
    <row r="12389" ht="14.25" hidden="1" x14ac:dyDescent="0.45"/>
    <row r="12390" ht="14.25" hidden="1" x14ac:dyDescent="0.45"/>
    <row r="12391" ht="14.25" hidden="1" x14ac:dyDescent="0.45"/>
    <row r="12392" ht="14.25" hidden="1" x14ac:dyDescent="0.45"/>
    <row r="12393" ht="14.25" hidden="1" x14ac:dyDescent="0.45"/>
    <row r="12394" ht="14.25" hidden="1" x14ac:dyDescent="0.45"/>
    <row r="12395" ht="14.25" hidden="1" x14ac:dyDescent="0.45"/>
    <row r="12396" ht="14.25" hidden="1" x14ac:dyDescent="0.45"/>
    <row r="12397" ht="14.25" hidden="1" x14ac:dyDescent="0.45"/>
    <row r="12398" ht="14.25" hidden="1" x14ac:dyDescent="0.45"/>
    <row r="12399" ht="14.25" hidden="1" x14ac:dyDescent="0.45"/>
    <row r="12400" ht="14.25" hidden="1" x14ac:dyDescent="0.45"/>
    <row r="12401" ht="14.25" hidden="1" x14ac:dyDescent="0.45"/>
    <row r="12402" ht="14.25" hidden="1" x14ac:dyDescent="0.45"/>
    <row r="12403" ht="14.25" hidden="1" x14ac:dyDescent="0.45"/>
    <row r="12404" ht="14.25" hidden="1" x14ac:dyDescent="0.45"/>
    <row r="12405" ht="14.25" hidden="1" x14ac:dyDescent="0.45"/>
    <row r="12406" ht="14.25" hidden="1" x14ac:dyDescent="0.45"/>
    <row r="12407" ht="14.25" hidden="1" x14ac:dyDescent="0.45"/>
    <row r="12408" ht="14.25" hidden="1" x14ac:dyDescent="0.45"/>
    <row r="12409" ht="14.25" hidden="1" x14ac:dyDescent="0.45"/>
    <row r="12410" ht="14.25" hidden="1" x14ac:dyDescent="0.45"/>
    <row r="12411" ht="14.25" hidden="1" x14ac:dyDescent="0.45"/>
    <row r="12412" ht="14.25" hidden="1" x14ac:dyDescent="0.45"/>
    <row r="12413" ht="14.25" hidden="1" x14ac:dyDescent="0.45"/>
    <row r="12414" ht="14.25" hidden="1" x14ac:dyDescent="0.45"/>
    <row r="12415" ht="14.25" hidden="1" x14ac:dyDescent="0.45"/>
    <row r="12416" ht="14.25" hidden="1" x14ac:dyDescent="0.45"/>
    <row r="12417" ht="14.25" hidden="1" x14ac:dyDescent="0.45"/>
    <row r="12418" ht="14.25" hidden="1" x14ac:dyDescent="0.45"/>
    <row r="12419" ht="14.25" hidden="1" x14ac:dyDescent="0.45"/>
    <row r="12420" ht="14.25" hidden="1" x14ac:dyDescent="0.45"/>
    <row r="12421" ht="14.25" hidden="1" x14ac:dyDescent="0.45"/>
    <row r="12422" ht="14.25" hidden="1" x14ac:dyDescent="0.45"/>
    <row r="12423" ht="14.25" hidden="1" x14ac:dyDescent="0.45"/>
    <row r="12424" ht="14.25" hidden="1" x14ac:dyDescent="0.45"/>
    <row r="12425" ht="14.25" hidden="1" x14ac:dyDescent="0.45"/>
    <row r="12426" ht="14.25" hidden="1" x14ac:dyDescent="0.45"/>
    <row r="12427" ht="14.25" hidden="1" x14ac:dyDescent="0.45"/>
    <row r="12428" ht="14.25" hidden="1" x14ac:dyDescent="0.45"/>
    <row r="12429" ht="14.25" hidden="1" x14ac:dyDescent="0.45"/>
    <row r="12430" ht="14.25" hidden="1" x14ac:dyDescent="0.45"/>
    <row r="12431" ht="14.25" hidden="1" x14ac:dyDescent="0.45"/>
    <row r="12432" ht="14.25" hidden="1" x14ac:dyDescent="0.45"/>
    <row r="12433" ht="14.25" hidden="1" x14ac:dyDescent="0.45"/>
    <row r="12434" ht="14.25" hidden="1" x14ac:dyDescent="0.45"/>
    <row r="12435" ht="14.25" hidden="1" x14ac:dyDescent="0.45"/>
    <row r="12436" ht="14.25" hidden="1" x14ac:dyDescent="0.45"/>
    <row r="12437" ht="14.25" hidden="1" x14ac:dyDescent="0.45"/>
    <row r="12438" ht="14.25" hidden="1" x14ac:dyDescent="0.45"/>
    <row r="12439" ht="14.25" hidden="1" x14ac:dyDescent="0.45"/>
    <row r="12440" ht="14.25" hidden="1" x14ac:dyDescent="0.45"/>
    <row r="12441" ht="14.25" hidden="1" x14ac:dyDescent="0.45"/>
    <row r="12442" ht="14.25" hidden="1" x14ac:dyDescent="0.45"/>
    <row r="12443" ht="14.25" hidden="1" x14ac:dyDescent="0.45"/>
    <row r="12444" ht="14.25" hidden="1" x14ac:dyDescent="0.45"/>
    <row r="12445" ht="14.25" hidden="1" x14ac:dyDescent="0.45"/>
    <row r="12446" ht="14.25" hidden="1" x14ac:dyDescent="0.45"/>
    <row r="12447" ht="14.25" hidden="1" x14ac:dyDescent="0.45"/>
    <row r="12448" ht="14.25" hidden="1" x14ac:dyDescent="0.45"/>
    <row r="12449" ht="14.25" hidden="1" x14ac:dyDescent="0.45"/>
    <row r="12450" ht="14.25" hidden="1" x14ac:dyDescent="0.45"/>
    <row r="12451" ht="14.25" hidden="1" x14ac:dyDescent="0.45"/>
    <row r="12452" ht="14.25" hidden="1" x14ac:dyDescent="0.45"/>
    <row r="12453" ht="14.25" hidden="1" x14ac:dyDescent="0.45"/>
    <row r="12454" ht="14.25" hidden="1" x14ac:dyDescent="0.45"/>
    <row r="12455" ht="14.25" hidden="1" x14ac:dyDescent="0.45"/>
    <row r="12456" ht="14.25" hidden="1" x14ac:dyDescent="0.45"/>
    <row r="12457" ht="14.25" hidden="1" x14ac:dyDescent="0.45"/>
    <row r="12458" ht="14.25" hidden="1" x14ac:dyDescent="0.45"/>
    <row r="12459" ht="14.25" hidden="1" x14ac:dyDescent="0.45"/>
    <row r="12460" ht="14.25" hidden="1" x14ac:dyDescent="0.45"/>
    <row r="12461" ht="14.25" hidden="1" x14ac:dyDescent="0.45"/>
    <row r="12462" ht="14.25" hidden="1" x14ac:dyDescent="0.45"/>
    <row r="12463" ht="14.25" hidden="1" x14ac:dyDescent="0.45"/>
    <row r="12464" ht="14.25" hidden="1" x14ac:dyDescent="0.45"/>
    <row r="12465" ht="14.25" hidden="1" x14ac:dyDescent="0.45"/>
    <row r="12466" ht="14.25" hidden="1" x14ac:dyDescent="0.45"/>
    <row r="12467" ht="14.25" hidden="1" x14ac:dyDescent="0.45"/>
    <row r="12468" ht="14.25" hidden="1" x14ac:dyDescent="0.45"/>
    <row r="12469" ht="14.25" hidden="1" x14ac:dyDescent="0.45"/>
    <row r="12470" ht="14.25" hidden="1" x14ac:dyDescent="0.45"/>
    <row r="12471" ht="14.25" hidden="1" x14ac:dyDescent="0.45"/>
    <row r="12472" ht="14.25" hidden="1" x14ac:dyDescent="0.45"/>
    <row r="12473" ht="14.25" hidden="1" x14ac:dyDescent="0.45"/>
    <row r="12474" ht="14.25" hidden="1" x14ac:dyDescent="0.45"/>
    <row r="12475" ht="14.25" hidden="1" x14ac:dyDescent="0.45"/>
    <row r="12476" ht="14.25" hidden="1" x14ac:dyDescent="0.45"/>
    <row r="12477" ht="14.25" hidden="1" x14ac:dyDescent="0.45"/>
    <row r="12478" ht="14.25" hidden="1" x14ac:dyDescent="0.45"/>
    <row r="12479" ht="14.25" hidden="1" x14ac:dyDescent="0.45"/>
    <row r="12480" ht="14.25" hidden="1" x14ac:dyDescent="0.45"/>
    <row r="12481" ht="14.25" hidden="1" x14ac:dyDescent="0.45"/>
    <row r="12482" ht="14.25" hidden="1" x14ac:dyDescent="0.45"/>
    <row r="12483" ht="14.25" hidden="1" x14ac:dyDescent="0.45"/>
    <row r="12484" ht="14.25" hidden="1" x14ac:dyDescent="0.45"/>
    <row r="12485" ht="14.25" hidden="1" x14ac:dyDescent="0.45"/>
    <row r="12486" ht="14.25" hidden="1" x14ac:dyDescent="0.45"/>
    <row r="12487" ht="14.25" hidden="1" x14ac:dyDescent="0.45"/>
    <row r="12488" ht="14.25" hidden="1" x14ac:dyDescent="0.45"/>
    <row r="12489" ht="14.25" hidden="1" x14ac:dyDescent="0.45"/>
    <row r="12490" ht="14.25" hidden="1" x14ac:dyDescent="0.45"/>
    <row r="12491" ht="14.25" hidden="1" x14ac:dyDescent="0.45"/>
    <row r="12492" ht="14.25" hidden="1" x14ac:dyDescent="0.45"/>
    <row r="12493" ht="14.25" hidden="1" x14ac:dyDescent="0.45"/>
    <row r="12494" ht="14.25" hidden="1" x14ac:dyDescent="0.45"/>
    <row r="12495" ht="14.25" hidden="1" x14ac:dyDescent="0.45"/>
    <row r="12496" ht="14.25" hidden="1" x14ac:dyDescent="0.45"/>
    <row r="12497" ht="14.25" hidden="1" x14ac:dyDescent="0.45"/>
    <row r="12498" ht="14.25" hidden="1" x14ac:dyDescent="0.45"/>
    <row r="12499" ht="14.25" hidden="1" x14ac:dyDescent="0.45"/>
    <row r="12500" ht="14.25" hidden="1" x14ac:dyDescent="0.45"/>
    <row r="12501" ht="14.25" hidden="1" x14ac:dyDescent="0.45"/>
    <row r="12502" ht="14.25" hidden="1" x14ac:dyDescent="0.45"/>
    <row r="12503" ht="14.25" hidden="1" x14ac:dyDescent="0.45"/>
    <row r="12504" ht="14.25" hidden="1" x14ac:dyDescent="0.45"/>
    <row r="12505" ht="14.25" hidden="1" x14ac:dyDescent="0.45"/>
    <row r="12506" ht="14.25" hidden="1" x14ac:dyDescent="0.45"/>
    <row r="12507" ht="14.25" hidden="1" x14ac:dyDescent="0.45"/>
    <row r="12508" ht="14.25" hidden="1" x14ac:dyDescent="0.45"/>
    <row r="12509" ht="14.25" hidden="1" x14ac:dyDescent="0.45"/>
    <row r="12510" ht="14.25" hidden="1" x14ac:dyDescent="0.45"/>
    <row r="12511" ht="14.25" hidden="1" x14ac:dyDescent="0.45"/>
    <row r="12512" ht="14.25" hidden="1" x14ac:dyDescent="0.45"/>
    <row r="12513" ht="14.25" hidden="1" x14ac:dyDescent="0.45"/>
    <row r="12514" ht="14.25" hidden="1" x14ac:dyDescent="0.45"/>
    <row r="12515" ht="14.25" hidden="1" x14ac:dyDescent="0.45"/>
    <row r="12516" ht="14.25" hidden="1" x14ac:dyDescent="0.45"/>
    <row r="12517" ht="14.25" hidden="1" x14ac:dyDescent="0.45"/>
    <row r="12518" ht="14.25" hidden="1" x14ac:dyDescent="0.45"/>
    <row r="12519" ht="14.25" hidden="1" x14ac:dyDescent="0.45"/>
    <row r="12520" ht="14.25" hidden="1" x14ac:dyDescent="0.45"/>
    <row r="12521" ht="14.25" hidden="1" x14ac:dyDescent="0.45"/>
    <row r="12522" ht="14.25" hidden="1" x14ac:dyDescent="0.45"/>
    <row r="12523" ht="14.25" hidden="1" x14ac:dyDescent="0.45"/>
    <row r="12524" ht="14.25" hidden="1" x14ac:dyDescent="0.45"/>
    <row r="12525" ht="14.25" hidden="1" x14ac:dyDescent="0.45"/>
    <row r="12526" ht="14.25" hidden="1" x14ac:dyDescent="0.45"/>
    <row r="12527" ht="14.25" hidden="1" x14ac:dyDescent="0.45"/>
    <row r="12528" ht="14.25" hidden="1" x14ac:dyDescent="0.45"/>
    <row r="12529" ht="14.25" hidden="1" x14ac:dyDescent="0.45"/>
    <row r="12530" ht="14.25" hidden="1" x14ac:dyDescent="0.45"/>
    <row r="12531" ht="14.25" hidden="1" x14ac:dyDescent="0.45"/>
    <row r="12532" ht="14.25" hidden="1" x14ac:dyDescent="0.45"/>
    <row r="12533" ht="14.25" hidden="1" x14ac:dyDescent="0.45"/>
    <row r="12534" ht="14.25" hidden="1" x14ac:dyDescent="0.45"/>
    <row r="12535" ht="14.25" hidden="1" x14ac:dyDescent="0.45"/>
    <row r="12536" ht="14.25" hidden="1" x14ac:dyDescent="0.45"/>
    <row r="12537" ht="14.25" hidden="1" x14ac:dyDescent="0.45"/>
    <row r="12538" ht="14.25" hidden="1" x14ac:dyDescent="0.45"/>
    <row r="12539" ht="14.25" hidden="1" x14ac:dyDescent="0.45"/>
    <row r="12540" ht="14.25" hidden="1" x14ac:dyDescent="0.45"/>
    <row r="12541" ht="14.25" hidden="1" x14ac:dyDescent="0.45"/>
    <row r="12542" ht="14.25" hidden="1" x14ac:dyDescent="0.45"/>
    <row r="12543" ht="14.25" hidden="1" x14ac:dyDescent="0.45"/>
    <row r="12544" ht="14.25" hidden="1" x14ac:dyDescent="0.45"/>
    <row r="12545" ht="14.25" hidden="1" x14ac:dyDescent="0.45"/>
    <row r="12546" ht="14.25" hidden="1" x14ac:dyDescent="0.45"/>
    <row r="12547" ht="14.25" hidden="1" x14ac:dyDescent="0.45"/>
    <row r="12548" ht="14.25" hidden="1" x14ac:dyDescent="0.45"/>
    <row r="12549" ht="14.25" hidden="1" x14ac:dyDescent="0.45"/>
    <row r="12550" ht="14.25" hidden="1" x14ac:dyDescent="0.45"/>
    <row r="12551" ht="14.25" hidden="1" x14ac:dyDescent="0.45"/>
    <row r="12552" ht="14.25" hidden="1" x14ac:dyDescent="0.45"/>
    <row r="12553" ht="14.25" hidden="1" x14ac:dyDescent="0.45"/>
    <row r="12554" ht="14.25" hidden="1" x14ac:dyDescent="0.45"/>
    <row r="12555" ht="14.25" hidden="1" x14ac:dyDescent="0.45"/>
    <row r="12556" ht="14.25" hidden="1" x14ac:dyDescent="0.45"/>
    <row r="12557" ht="14.25" hidden="1" x14ac:dyDescent="0.45"/>
    <row r="12558" ht="14.25" hidden="1" x14ac:dyDescent="0.45"/>
    <row r="12559" ht="14.25" hidden="1" x14ac:dyDescent="0.45"/>
    <row r="12560" ht="14.25" hidden="1" x14ac:dyDescent="0.45"/>
    <row r="12561" ht="14.25" hidden="1" x14ac:dyDescent="0.45"/>
    <row r="12562" ht="14.25" hidden="1" x14ac:dyDescent="0.45"/>
    <row r="12563" ht="14.25" hidden="1" x14ac:dyDescent="0.45"/>
    <row r="12564" ht="14.25" hidden="1" x14ac:dyDescent="0.45"/>
    <row r="12565" ht="14.25" hidden="1" x14ac:dyDescent="0.45"/>
    <row r="12566" ht="14.25" hidden="1" x14ac:dyDescent="0.45"/>
    <row r="12567" ht="14.25" hidden="1" x14ac:dyDescent="0.45"/>
    <row r="12568" ht="14.25" hidden="1" x14ac:dyDescent="0.45"/>
    <row r="12569" ht="14.25" hidden="1" x14ac:dyDescent="0.45"/>
    <row r="12570" ht="14.25" hidden="1" x14ac:dyDescent="0.45"/>
    <row r="12571" ht="14.25" hidden="1" x14ac:dyDescent="0.45"/>
    <row r="12572" ht="14.25" hidden="1" x14ac:dyDescent="0.45"/>
    <row r="12573" ht="14.25" hidden="1" x14ac:dyDescent="0.45"/>
    <row r="12574" ht="14.25" hidden="1" x14ac:dyDescent="0.45"/>
    <row r="12575" ht="14.25" hidden="1" x14ac:dyDescent="0.45"/>
    <row r="12576" ht="14.25" hidden="1" x14ac:dyDescent="0.45"/>
    <row r="12577" ht="14.25" hidden="1" x14ac:dyDescent="0.45"/>
    <row r="12578" ht="14.25" hidden="1" x14ac:dyDescent="0.45"/>
    <row r="12579" ht="14.25" hidden="1" x14ac:dyDescent="0.45"/>
    <row r="12580" ht="14.25" hidden="1" x14ac:dyDescent="0.45"/>
    <row r="12581" ht="14.25" hidden="1" x14ac:dyDescent="0.45"/>
    <row r="12582" ht="14.25" hidden="1" x14ac:dyDescent="0.45"/>
    <row r="12583" ht="14.25" hidden="1" x14ac:dyDescent="0.45"/>
    <row r="12584" ht="14.25" hidden="1" x14ac:dyDescent="0.45"/>
    <row r="12585" ht="14.25" hidden="1" x14ac:dyDescent="0.45"/>
    <row r="12586" ht="14.25" hidden="1" x14ac:dyDescent="0.45"/>
    <row r="12587" ht="14.25" hidden="1" x14ac:dyDescent="0.45"/>
    <row r="12588" ht="14.25" hidden="1" x14ac:dyDescent="0.45"/>
    <row r="12589" ht="14.25" hidden="1" x14ac:dyDescent="0.45"/>
    <row r="12590" ht="14.25" hidden="1" x14ac:dyDescent="0.45"/>
    <row r="12591" ht="14.25" hidden="1" x14ac:dyDescent="0.45"/>
    <row r="12592" ht="14.25" hidden="1" x14ac:dyDescent="0.45"/>
    <row r="12593" ht="14.25" hidden="1" x14ac:dyDescent="0.45"/>
    <row r="12594" ht="14.25" hidden="1" x14ac:dyDescent="0.45"/>
    <row r="12595" ht="14.25" hidden="1" x14ac:dyDescent="0.45"/>
    <row r="12596" ht="14.25" hidden="1" x14ac:dyDescent="0.45"/>
    <row r="12597" ht="14.25" hidden="1" x14ac:dyDescent="0.45"/>
    <row r="12598" ht="14.25" hidden="1" x14ac:dyDescent="0.45"/>
    <row r="12599" ht="14.25" hidden="1" x14ac:dyDescent="0.45"/>
    <row r="12600" ht="14.25" hidden="1" x14ac:dyDescent="0.45"/>
    <row r="12601" ht="14.25" hidden="1" x14ac:dyDescent="0.45"/>
    <row r="12602" ht="14.25" hidden="1" x14ac:dyDescent="0.45"/>
    <row r="12603" ht="14.25" hidden="1" x14ac:dyDescent="0.45"/>
    <row r="12604" ht="14.25" hidden="1" x14ac:dyDescent="0.45"/>
    <row r="12605" ht="14.25" hidden="1" x14ac:dyDescent="0.45"/>
    <row r="12606" ht="14.25" hidden="1" x14ac:dyDescent="0.45"/>
    <row r="12607" ht="14.25" hidden="1" x14ac:dyDescent="0.45"/>
    <row r="12608" ht="14.25" hidden="1" x14ac:dyDescent="0.45"/>
    <row r="12609" ht="14.25" hidden="1" x14ac:dyDescent="0.45"/>
    <row r="12610" ht="14.25" hidden="1" x14ac:dyDescent="0.45"/>
    <row r="12611" ht="14.25" hidden="1" x14ac:dyDescent="0.45"/>
    <row r="12612" ht="14.25" hidden="1" x14ac:dyDescent="0.45"/>
    <row r="12613" ht="14.25" hidden="1" x14ac:dyDescent="0.45"/>
    <row r="12614" ht="14.25" hidden="1" x14ac:dyDescent="0.45"/>
    <row r="12615" ht="14.25" hidden="1" x14ac:dyDescent="0.45"/>
    <row r="12616" ht="14.25" hidden="1" x14ac:dyDescent="0.45"/>
    <row r="12617" ht="14.25" hidden="1" x14ac:dyDescent="0.45"/>
    <row r="12618" ht="14.25" hidden="1" x14ac:dyDescent="0.45"/>
    <row r="12619" ht="14.25" hidden="1" x14ac:dyDescent="0.45"/>
    <row r="12620" ht="14.25" hidden="1" x14ac:dyDescent="0.45"/>
    <row r="12621" ht="14.25" hidden="1" x14ac:dyDescent="0.45"/>
    <row r="12622" ht="14.25" hidden="1" x14ac:dyDescent="0.45"/>
    <row r="12623" ht="14.25" hidden="1" x14ac:dyDescent="0.45"/>
    <row r="12624" ht="14.25" hidden="1" x14ac:dyDescent="0.45"/>
    <row r="12625" ht="14.25" hidden="1" x14ac:dyDescent="0.45"/>
    <row r="12626" ht="14.25" hidden="1" x14ac:dyDescent="0.45"/>
    <row r="12627" ht="14.25" hidden="1" x14ac:dyDescent="0.45"/>
    <row r="12628" ht="14.25" hidden="1" x14ac:dyDescent="0.45"/>
    <row r="12629" ht="14.25" hidden="1" x14ac:dyDescent="0.45"/>
    <row r="12630" ht="14.25" hidden="1" x14ac:dyDescent="0.45"/>
    <row r="12631" ht="14.25" hidden="1" x14ac:dyDescent="0.45"/>
    <row r="12632" ht="14.25" hidden="1" x14ac:dyDescent="0.45"/>
    <row r="12633" ht="14.25" hidden="1" x14ac:dyDescent="0.45"/>
    <row r="12634" ht="14.25" hidden="1" x14ac:dyDescent="0.45"/>
    <row r="12635" ht="14.25" hidden="1" x14ac:dyDescent="0.45"/>
    <row r="12636" ht="14.25" hidden="1" x14ac:dyDescent="0.45"/>
    <row r="12637" ht="14.25" hidden="1" x14ac:dyDescent="0.45"/>
    <row r="12638" ht="14.25" hidden="1" x14ac:dyDescent="0.45"/>
    <row r="12639" ht="14.25" hidden="1" x14ac:dyDescent="0.45"/>
    <row r="12640" ht="14.25" hidden="1" x14ac:dyDescent="0.45"/>
    <row r="12641" ht="14.25" hidden="1" x14ac:dyDescent="0.45"/>
    <row r="12642" ht="14.25" hidden="1" x14ac:dyDescent="0.45"/>
    <row r="12643" ht="14.25" hidden="1" x14ac:dyDescent="0.45"/>
    <row r="12644" ht="14.25" hidden="1" x14ac:dyDescent="0.45"/>
    <row r="12645" ht="14.25" hidden="1" x14ac:dyDescent="0.45"/>
    <row r="12646" ht="14.25" hidden="1" x14ac:dyDescent="0.45"/>
    <row r="12647" ht="14.25" hidden="1" x14ac:dyDescent="0.45"/>
    <row r="12648" ht="14.25" hidden="1" x14ac:dyDescent="0.45"/>
    <row r="12649" ht="14.25" hidden="1" x14ac:dyDescent="0.45"/>
    <row r="12650" ht="14.25" hidden="1" x14ac:dyDescent="0.45"/>
    <row r="12651" ht="14.25" hidden="1" x14ac:dyDescent="0.45"/>
    <row r="12652" ht="14.25" hidden="1" x14ac:dyDescent="0.45"/>
    <row r="12653" ht="14.25" hidden="1" x14ac:dyDescent="0.45"/>
    <row r="12654" ht="14.25" hidden="1" x14ac:dyDescent="0.45"/>
    <row r="12655" ht="14.25" hidden="1" x14ac:dyDescent="0.45"/>
    <row r="12656" ht="14.25" hidden="1" x14ac:dyDescent="0.45"/>
    <row r="12657" ht="14.25" hidden="1" x14ac:dyDescent="0.45"/>
    <row r="12658" ht="14.25" hidden="1" x14ac:dyDescent="0.45"/>
    <row r="12659" ht="14.25" hidden="1" x14ac:dyDescent="0.45"/>
    <row r="12660" ht="14.25" hidden="1" x14ac:dyDescent="0.45"/>
    <row r="12661" ht="14.25" hidden="1" x14ac:dyDescent="0.45"/>
    <row r="12662" ht="14.25" hidden="1" x14ac:dyDescent="0.45"/>
    <row r="12663" ht="14.25" hidden="1" x14ac:dyDescent="0.45"/>
    <row r="12664" ht="14.25" hidden="1" x14ac:dyDescent="0.45"/>
    <row r="12665" ht="14.25" hidden="1" x14ac:dyDescent="0.45"/>
    <row r="12666" ht="14.25" hidden="1" x14ac:dyDescent="0.45"/>
    <row r="12667" ht="14.25" hidden="1" x14ac:dyDescent="0.45"/>
    <row r="12668" ht="14.25" hidden="1" x14ac:dyDescent="0.45"/>
    <row r="12669" ht="14.25" hidden="1" x14ac:dyDescent="0.45"/>
    <row r="12670" ht="14.25" hidden="1" x14ac:dyDescent="0.45"/>
    <row r="12671" ht="14.25" hidden="1" x14ac:dyDescent="0.45"/>
    <row r="12672" ht="14.25" hidden="1" x14ac:dyDescent="0.45"/>
    <row r="12673" ht="14.25" hidden="1" x14ac:dyDescent="0.45"/>
    <row r="12674" ht="14.25" hidden="1" x14ac:dyDescent="0.45"/>
    <row r="12675" ht="14.25" hidden="1" x14ac:dyDescent="0.45"/>
    <row r="12676" ht="14.25" hidden="1" x14ac:dyDescent="0.45"/>
    <row r="12677" ht="14.25" hidden="1" x14ac:dyDescent="0.45"/>
    <row r="12678" ht="14.25" hidden="1" x14ac:dyDescent="0.45"/>
    <row r="12679" ht="14.25" hidden="1" x14ac:dyDescent="0.45"/>
    <row r="12680" ht="14.25" hidden="1" x14ac:dyDescent="0.45"/>
    <row r="12681" ht="14.25" hidden="1" x14ac:dyDescent="0.45"/>
    <row r="12682" ht="14.25" hidden="1" x14ac:dyDescent="0.45"/>
    <row r="12683" ht="14.25" hidden="1" x14ac:dyDescent="0.45"/>
    <row r="12684" ht="14.25" hidden="1" x14ac:dyDescent="0.45"/>
    <row r="12685" ht="14.25" hidden="1" x14ac:dyDescent="0.45"/>
    <row r="12686" ht="14.25" hidden="1" x14ac:dyDescent="0.45"/>
    <row r="12687" ht="14.25" hidden="1" x14ac:dyDescent="0.45"/>
    <row r="12688" ht="14.25" hidden="1" x14ac:dyDescent="0.45"/>
    <row r="12689" ht="14.25" hidden="1" x14ac:dyDescent="0.45"/>
    <row r="12690" ht="14.25" hidden="1" x14ac:dyDescent="0.45"/>
    <row r="12691" ht="14.25" hidden="1" x14ac:dyDescent="0.45"/>
    <row r="12692" ht="14.25" hidden="1" x14ac:dyDescent="0.45"/>
    <row r="12693" ht="14.25" hidden="1" x14ac:dyDescent="0.45"/>
    <row r="12694" ht="14.25" hidden="1" x14ac:dyDescent="0.45"/>
    <row r="12695" ht="14.25" hidden="1" x14ac:dyDescent="0.45"/>
    <row r="12696" ht="14.25" hidden="1" x14ac:dyDescent="0.45"/>
    <row r="12697" ht="14.25" hidden="1" x14ac:dyDescent="0.45"/>
    <row r="12698" ht="14.25" hidden="1" x14ac:dyDescent="0.45"/>
    <row r="12699" ht="14.25" hidden="1" x14ac:dyDescent="0.45"/>
    <row r="12700" ht="14.25" hidden="1" x14ac:dyDescent="0.45"/>
    <row r="12701" ht="14.25" hidden="1" x14ac:dyDescent="0.45"/>
    <row r="12702" ht="14.25" hidden="1" x14ac:dyDescent="0.45"/>
    <row r="12703" ht="14.25" hidden="1" x14ac:dyDescent="0.45"/>
    <row r="12704" ht="14.25" hidden="1" x14ac:dyDescent="0.45"/>
    <row r="12705" ht="14.25" hidden="1" x14ac:dyDescent="0.45"/>
    <row r="12706" ht="14.25" hidden="1" x14ac:dyDescent="0.45"/>
    <row r="12707" ht="14.25" hidden="1" x14ac:dyDescent="0.45"/>
    <row r="12708" ht="14.25" hidden="1" x14ac:dyDescent="0.45"/>
    <row r="12709" ht="14.25" hidden="1" x14ac:dyDescent="0.45"/>
    <row r="12710" ht="14.25" hidden="1" x14ac:dyDescent="0.45"/>
    <row r="12711" ht="14.25" hidden="1" x14ac:dyDescent="0.45"/>
    <row r="12712" ht="14.25" hidden="1" x14ac:dyDescent="0.45"/>
    <row r="12713" ht="14.25" hidden="1" x14ac:dyDescent="0.45"/>
    <row r="12714" ht="14.25" hidden="1" x14ac:dyDescent="0.45"/>
    <row r="12715" ht="14.25" hidden="1" x14ac:dyDescent="0.45"/>
    <row r="12716" ht="14.25" hidden="1" x14ac:dyDescent="0.45"/>
    <row r="12717" ht="14.25" hidden="1" x14ac:dyDescent="0.45"/>
    <row r="12718" ht="14.25" hidden="1" x14ac:dyDescent="0.45"/>
    <row r="12719" ht="14.25" hidden="1" x14ac:dyDescent="0.45"/>
    <row r="12720" ht="14.25" hidden="1" x14ac:dyDescent="0.45"/>
    <row r="12721" ht="14.25" hidden="1" x14ac:dyDescent="0.45"/>
    <row r="12722" ht="14.25" hidden="1" x14ac:dyDescent="0.45"/>
    <row r="12723" ht="14.25" hidden="1" x14ac:dyDescent="0.45"/>
    <row r="12724" ht="14.25" hidden="1" x14ac:dyDescent="0.45"/>
    <row r="12725" ht="14.25" hidden="1" x14ac:dyDescent="0.45"/>
    <row r="12726" ht="14.25" hidden="1" x14ac:dyDescent="0.45"/>
    <row r="12727" ht="14.25" hidden="1" x14ac:dyDescent="0.45"/>
    <row r="12728" ht="14.25" hidden="1" x14ac:dyDescent="0.45"/>
    <row r="12729" ht="14.25" hidden="1" x14ac:dyDescent="0.45"/>
    <row r="12730" ht="14.25" hidden="1" x14ac:dyDescent="0.45"/>
    <row r="12731" ht="14.25" hidden="1" x14ac:dyDescent="0.45"/>
    <row r="12732" ht="14.25" hidden="1" x14ac:dyDescent="0.45"/>
    <row r="12733" ht="14.25" hidden="1" x14ac:dyDescent="0.45"/>
    <row r="12734" ht="14.25" hidden="1" x14ac:dyDescent="0.45"/>
    <row r="12735" ht="14.25" hidden="1" x14ac:dyDescent="0.45"/>
    <row r="12736" ht="14.25" hidden="1" x14ac:dyDescent="0.45"/>
    <row r="12737" ht="14.25" hidden="1" x14ac:dyDescent="0.45"/>
    <row r="12738" ht="14.25" hidden="1" x14ac:dyDescent="0.45"/>
    <row r="12739" ht="14.25" hidden="1" x14ac:dyDescent="0.45"/>
    <row r="12740" ht="14.25" hidden="1" x14ac:dyDescent="0.45"/>
    <row r="12741" ht="14.25" hidden="1" x14ac:dyDescent="0.45"/>
    <row r="12742" ht="14.25" hidden="1" x14ac:dyDescent="0.45"/>
    <row r="12743" ht="14.25" hidden="1" x14ac:dyDescent="0.45"/>
    <row r="12744" ht="14.25" hidden="1" x14ac:dyDescent="0.45"/>
    <row r="12745" ht="14.25" hidden="1" x14ac:dyDescent="0.45"/>
    <row r="12746" ht="14.25" hidden="1" x14ac:dyDescent="0.45"/>
    <row r="12747" ht="14.25" hidden="1" x14ac:dyDescent="0.45"/>
    <row r="12748" ht="14.25" hidden="1" x14ac:dyDescent="0.45"/>
    <row r="12749" ht="14.25" hidden="1" x14ac:dyDescent="0.45"/>
    <row r="12750" ht="14.25" hidden="1" x14ac:dyDescent="0.45"/>
    <row r="12751" ht="14.25" hidden="1" x14ac:dyDescent="0.45"/>
    <row r="12752" ht="14.25" hidden="1" x14ac:dyDescent="0.45"/>
    <row r="12753" ht="14.25" hidden="1" x14ac:dyDescent="0.45"/>
    <row r="12754" ht="14.25" hidden="1" x14ac:dyDescent="0.45"/>
    <row r="12755" ht="14.25" hidden="1" x14ac:dyDescent="0.45"/>
    <row r="12756" ht="14.25" hidden="1" x14ac:dyDescent="0.45"/>
    <row r="12757" ht="14.25" hidden="1" x14ac:dyDescent="0.45"/>
    <row r="12758" ht="14.25" hidden="1" x14ac:dyDescent="0.45"/>
    <row r="12759" ht="14.25" hidden="1" x14ac:dyDescent="0.45"/>
    <row r="12760" ht="14.25" hidden="1" x14ac:dyDescent="0.45"/>
    <row r="12761" ht="14.25" hidden="1" x14ac:dyDescent="0.45"/>
    <row r="12762" ht="14.25" hidden="1" x14ac:dyDescent="0.45"/>
    <row r="12763" ht="14.25" hidden="1" x14ac:dyDescent="0.45"/>
    <row r="12764" ht="14.25" hidden="1" x14ac:dyDescent="0.45"/>
    <row r="12765" ht="14.25" hidden="1" x14ac:dyDescent="0.45"/>
    <row r="12766" ht="14.25" hidden="1" x14ac:dyDescent="0.45"/>
    <row r="12767" ht="14.25" hidden="1" x14ac:dyDescent="0.45"/>
    <row r="12768" ht="14.25" hidden="1" x14ac:dyDescent="0.45"/>
    <row r="12769" ht="14.25" hidden="1" x14ac:dyDescent="0.45"/>
    <row r="12770" ht="14.25" hidden="1" x14ac:dyDescent="0.45"/>
    <row r="12771" ht="14.25" hidden="1" x14ac:dyDescent="0.45"/>
    <row r="12772" ht="14.25" hidden="1" x14ac:dyDescent="0.45"/>
    <row r="12773" ht="14.25" hidden="1" x14ac:dyDescent="0.45"/>
    <row r="12774" ht="14.25" hidden="1" x14ac:dyDescent="0.45"/>
    <row r="12775" ht="14.25" hidden="1" x14ac:dyDescent="0.45"/>
    <row r="12776" ht="14.25" hidden="1" x14ac:dyDescent="0.45"/>
    <row r="12777" ht="14.25" hidden="1" x14ac:dyDescent="0.45"/>
    <row r="12778" ht="14.25" hidden="1" x14ac:dyDescent="0.45"/>
    <row r="12779" ht="14.25" hidden="1" x14ac:dyDescent="0.45"/>
    <row r="12780" ht="14.25" hidden="1" x14ac:dyDescent="0.45"/>
    <row r="12781" ht="14.25" hidden="1" x14ac:dyDescent="0.45"/>
    <row r="12782" ht="14.25" hidden="1" x14ac:dyDescent="0.45"/>
    <row r="12783" ht="14.25" hidden="1" x14ac:dyDescent="0.45"/>
    <row r="12784" ht="14.25" hidden="1" x14ac:dyDescent="0.45"/>
    <row r="12785" ht="14.25" hidden="1" x14ac:dyDescent="0.45"/>
    <row r="12786" ht="14.25" hidden="1" x14ac:dyDescent="0.45"/>
    <row r="12787" ht="14.25" hidden="1" x14ac:dyDescent="0.45"/>
    <row r="12788" ht="14.25" hidden="1" x14ac:dyDescent="0.45"/>
    <row r="12789" ht="14.25" hidden="1" x14ac:dyDescent="0.45"/>
    <row r="12790" ht="14.25" hidden="1" x14ac:dyDescent="0.45"/>
    <row r="12791" ht="14.25" hidden="1" x14ac:dyDescent="0.45"/>
    <row r="12792" ht="14.25" hidden="1" x14ac:dyDescent="0.45"/>
    <row r="12793" ht="14.25" hidden="1" x14ac:dyDescent="0.45"/>
    <row r="12794" ht="14.25" hidden="1" x14ac:dyDescent="0.45"/>
    <row r="12795" ht="14.25" hidden="1" x14ac:dyDescent="0.45"/>
    <row r="12796" ht="14.25" hidden="1" x14ac:dyDescent="0.45"/>
    <row r="12797" ht="14.25" hidden="1" x14ac:dyDescent="0.45"/>
    <row r="12798" ht="14.25" hidden="1" x14ac:dyDescent="0.45"/>
    <row r="12799" ht="14.25" hidden="1" x14ac:dyDescent="0.45"/>
    <row r="12800" ht="14.25" hidden="1" x14ac:dyDescent="0.45"/>
    <row r="12801" ht="14.25" hidden="1" x14ac:dyDescent="0.45"/>
    <row r="12802" ht="14.25" hidden="1" x14ac:dyDescent="0.45"/>
    <row r="12803" ht="14.25" hidden="1" x14ac:dyDescent="0.45"/>
    <row r="12804" ht="14.25" hidden="1" x14ac:dyDescent="0.45"/>
    <row r="12805" ht="14.25" hidden="1" x14ac:dyDescent="0.45"/>
    <row r="12806" ht="14.25" hidden="1" x14ac:dyDescent="0.45"/>
    <row r="12807" ht="14.25" hidden="1" x14ac:dyDescent="0.45"/>
    <row r="12808" ht="14.25" hidden="1" x14ac:dyDescent="0.45"/>
    <row r="12809" ht="14.25" hidden="1" x14ac:dyDescent="0.45"/>
    <row r="12810" ht="14.25" hidden="1" x14ac:dyDescent="0.45"/>
    <row r="12811" ht="14.25" hidden="1" x14ac:dyDescent="0.45"/>
    <row r="12812" ht="14.25" hidden="1" x14ac:dyDescent="0.45"/>
    <row r="12813" ht="14.25" hidden="1" x14ac:dyDescent="0.45"/>
    <row r="12814" ht="14.25" hidden="1" x14ac:dyDescent="0.45"/>
    <row r="12815" ht="14.25" hidden="1" x14ac:dyDescent="0.45"/>
    <row r="12816" ht="14.25" hidden="1" x14ac:dyDescent="0.45"/>
    <row r="12817" ht="14.25" hidden="1" x14ac:dyDescent="0.45"/>
    <row r="12818" ht="14.25" hidden="1" x14ac:dyDescent="0.45"/>
    <row r="12819" ht="14.25" hidden="1" x14ac:dyDescent="0.45"/>
    <row r="12820" ht="14.25" hidden="1" x14ac:dyDescent="0.45"/>
    <row r="12821" ht="14.25" hidden="1" x14ac:dyDescent="0.45"/>
    <row r="12822" ht="14.25" hidden="1" x14ac:dyDescent="0.45"/>
    <row r="12823" ht="14.25" hidden="1" x14ac:dyDescent="0.45"/>
    <row r="12824" ht="14.25" hidden="1" x14ac:dyDescent="0.45"/>
    <row r="12825" ht="14.25" hidden="1" x14ac:dyDescent="0.45"/>
    <row r="12826" ht="14.25" hidden="1" x14ac:dyDescent="0.45"/>
    <row r="12827" ht="14.25" hidden="1" x14ac:dyDescent="0.45"/>
    <row r="12828" ht="14.25" hidden="1" x14ac:dyDescent="0.45"/>
    <row r="12829" ht="14.25" hidden="1" x14ac:dyDescent="0.45"/>
    <row r="12830" ht="14.25" hidden="1" x14ac:dyDescent="0.45"/>
    <row r="12831" ht="14.25" hidden="1" x14ac:dyDescent="0.45"/>
    <row r="12832" ht="14.25" hidden="1" x14ac:dyDescent="0.45"/>
    <row r="12833" ht="14.25" hidden="1" x14ac:dyDescent="0.45"/>
    <row r="12834" ht="14.25" hidden="1" x14ac:dyDescent="0.45"/>
    <row r="12835" ht="14.25" hidden="1" x14ac:dyDescent="0.45"/>
    <row r="12836" ht="14.25" hidden="1" x14ac:dyDescent="0.45"/>
    <row r="12837" ht="14.25" hidden="1" x14ac:dyDescent="0.45"/>
    <row r="12838" ht="14.25" hidden="1" x14ac:dyDescent="0.45"/>
    <row r="12839" ht="14.25" hidden="1" x14ac:dyDescent="0.45"/>
    <row r="12840" ht="14.25" hidden="1" x14ac:dyDescent="0.45"/>
    <row r="12841" ht="14.25" hidden="1" x14ac:dyDescent="0.45"/>
    <row r="12842" ht="14.25" hidden="1" x14ac:dyDescent="0.45"/>
    <row r="12843" ht="14.25" hidden="1" x14ac:dyDescent="0.45"/>
    <row r="12844" ht="14.25" hidden="1" x14ac:dyDescent="0.45"/>
    <row r="12845" ht="14.25" hidden="1" x14ac:dyDescent="0.45"/>
    <row r="12846" ht="14.25" hidden="1" x14ac:dyDescent="0.45"/>
    <row r="12847" ht="14.25" hidden="1" x14ac:dyDescent="0.45"/>
    <row r="12848" ht="14.25" hidden="1" x14ac:dyDescent="0.45"/>
    <row r="12849" ht="14.25" hidden="1" x14ac:dyDescent="0.45"/>
    <row r="12850" ht="14.25" hidden="1" x14ac:dyDescent="0.45"/>
    <row r="12851" ht="14.25" hidden="1" x14ac:dyDescent="0.45"/>
    <row r="12852" ht="14.25" hidden="1" x14ac:dyDescent="0.45"/>
    <row r="12853" ht="14.25" hidden="1" x14ac:dyDescent="0.45"/>
    <row r="12854" ht="14.25" hidden="1" x14ac:dyDescent="0.45"/>
    <row r="12855" ht="14.25" hidden="1" x14ac:dyDescent="0.45"/>
    <row r="12856" ht="14.25" hidden="1" x14ac:dyDescent="0.45"/>
    <row r="12857" ht="14.25" hidden="1" x14ac:dyDescent="0.45"/>
    <row r="12858" ht="14.25" hidden="1" x14ac:dyDescent="0.45"/>
    <row r="12859" ht="14.25" hidden="1" x14ac:dyDescent="0.45"/>
    <row r="12860" ht="14.25" hidden="1" x14ac:dyDescent="0.45"/>
    <row r="12861" ht="14.25" hidden="1" x14ac:dyDescent="0.45"/>
    <row r="12862" ht="14.25" hidden="1" x14ac:dyDescent="0.45"/>
    <row r="12863" ht="14.25" hidden="1" x14ac:dyDescent="0.45"/>
    <row r="12864" ht="14.25" hidden="1" x14ac:dyDescent="0.45"/>
    <row r="12865" ht="14.25" hidden="1" x14ac:dyDescent="0.45"/>
    <row r="12866" ht="14.25" hidden="1" x14ac:dyDescent="0.45"/>
    <row r="12867" ht="14.25" hidden="1" x14ac:dyDescent="0.45"/>
    <row r="12868" ht="14.25" hidden="1" x14ac:dyDescent="0.45"/>
    <row r="12869" ht="14.25" hidden="1" x14ac:dyDescent="0.45"/>
    <row r="12870" ht="14.25" hidden="1" x14ac:dyDescent="0.45"/>
    <row r="12871" ht="14.25" hidden="1" x14ac:dyDescent="0.45"/>
    <row r="12872" ht="14.25" hidden="1" x14ac:dyDescent="0.45"/>
    <row r="12873" ht="14.25" hidden="1" x14ac:dyDescent="0.45"/>
    <row r="12874" ht="14.25" hidden="1" x14ac:dyDescent="0.45"/>
    <row r="12875" ht="14.25" hidden="1" x14ac:dyDescent="0.45"/>
    <row r="12876" ht="14.25" hidden="1" x14ac:dyDescent="0.45"/>
    <row r="12877" ht="14.25" hidden="1" x14ac:dyDescent="0.45"/>
    <row r="12878" ht="14.25" hidden="1" x14ac:dyDescent="0.45"/>
    <row r="12879" ht="14.25" hidden="1" x14ac:dyDescent="0.45"/>
    <row r="12880" ht="14.25" hidden="1" x14ac:dyDescent="0.45"/>
    <row r="12881" ht="14.25" hidden="1" x14ac:dyDescent="0.45"/>
    <row r="12882" ht="14.25" hidden="1" x14ac:dyDescent="0.45"/>
    <row r="12883" ht="14.25" hidden="1" x14ac:dyDescent="0.45"/>
    <row r="12884" ht="14.25" hidden="1" x14ac:dyDescent="0.45"/>
    <row r="12885" ht="14.25" hidden="1" x14ac:dyDescent="0.45"/>
    <row r="12886" ht="14.25" hidden="1" x14ac:dyDescent="0.45"/>
    <row r="12887" ht="14.25" hidden="1" x14ac:dyDescent="0.45"/>
    <row r="12888" ht="14.25" hidden="1" x14ac:dyDescent="0.45"/>
    <row r="12889" ht="14.25" hidden="1" x14ac:dyDescent="0.45"/>
    <row r="12890" ht="14.25" hidden="1" x14ac:dyDescent="0.45"/>
    <row r="12891" ht="14.25" hidden="1" x14ac:dyDescent="0.45"/>
    <row r="12892" ht="14.25" hidden="1" x14ac:dyDescent="0.45"/>
    <row r="12893" ht="14.25" hidden="1" x14ac:dyDescent="0.45"/>
    <row r="12894" ht="14.25" hidden="1" x14ac:dyDescent="0.45"/>
    <row r="12895" ht="14.25" hidden="1" x14ac:dyDescent="0.45"/>
    <row r="12896" ht="14.25" hidden="1" x14ac:dyDescent="0.45"/>
    <row r="12897" ht="14.25" hidden="1" x14ac:dyDescent="0.45"/>
    <row r="12898" ht="14.25" hidden="1" x14ac:dyDescent="0.45"/>
    <row r="12899" ht="14.25" hidden="1" x14ac:dyDescent="0.45"/>
    <row r="12900" ht="14.25" hidden="1" x14ac:dyDescent="0.45"/>
    <row r="12901" ht="14.25" hidden="1" x14ac:dyDescent="0.45"/>
    <row r="12902" ht="14.25" hidden="1" x14ac:dyDescent="0.45"/>
    <row r="12903" ht="14.25" hidden="1" x14ac:dyDescent="0.45"/>
    <row r="12904" ht="14.25" hidden="1" x14ac:dyDescent="0.45"/>
    <row r="12905" ht="14.25" hidden="1" x14ac:dyDescent="0.45"/>
    <row r="12906" ht="14.25" hidden="1" x14ac:dyDescent="0.45"/>
    <row r="12907" ht="14.25" hidden="1" x14ac:dyDescent="0.45"/>
    <row r="12908" ht="14.25" hidden="1" x14ac:dyDescent="0.45"/>
    <row r="12909" ht="14.25" hidden="1" x14ac:dyDescent="0.45"/>
    <row r="12910" ht="14.25" hidden="1" x14ac:dyDescent="0.45"/>
    <row r="12911" ht="14.25" hidden="1" x14ac:dyDescent="0.45"/>
    <row r="12912" ht="14.25" hidden="1" x14ac:dyDescent="0.45"/>
    <row r="12913" ht="14.25" hidden="1" x14ac:dyDescent="0.45"/>
    <row r="12914" ht="14.25" hidden="1" x14ac:dyDescent="0.45"/>
    <row r="12915" ht="14.25" hidden="1" x14ac:dyDescent="0.45"/>
    <row r="12916" ht="14.25" hidden="1" x14ac:dyDescent="0.45"/>
    <row r="12917" ht="14.25" hidden="1" x14ac:dyDescent="0.45"/>
    <row r="12918" ht="14.25" hidden="1" x14ac:dyDescent="0.45"/>
    <row r="12919" ht="14.25" hidden="1" x14ac:dyDescent="0.45"/>
    <row r="12920" ht="14.25" hidden="1" x14ac:dyDescent="0.45"/>
    <row r="12921" ht="14.25" hidden="1" x14ac:dyDescent="0.45"/>
    <row r="12922" ht="14.25" hidden="1" x14ac:dyDescent="0.45"/>
    <row r="12923" ht="14.25" hidden="1" x14ac:dyDescent="0.45"/>
    <row r="12924" ht="14.25" hidden="1" x14ac:dyDescent="0.45"/>
    <row r="12925" ht="14.25" hidden="1" x14ac:dyDescent="0.45"/>
    <row r="12926" ht="14.25" hidden="1" x14ac:dyDescent="0.45"/>
    <row r="12927" ht="14.25" hidden="1" x14ac:dyDescent="0.45"/>
    <row r="12928" ht="14.25" hidden="1" x14ac:dyDescent="0.45"/>
    <row r="12929" ht="14.25" hidden="1" x14ac:dyDescent="0.45"/>
    <row r="12930" ht="14.25" hidden="1" x14ac:dyDescent="0.45"/>
    <row r="12931" ht="14.25" hidden="1" x14ac:dyDescent="0.45"/>
    <row r="12932" ht="14.25" hidden="1" x14ac:dyDescent="0.45"/>
    <row r="12933" ht="14.25" hidden="1" x14ac:dyDescent="0.45"/>
    <row r="12934" ht="14.25" hidden="1" x14ac:dyDescent="0.45"/>
    <row r="12935" ht="14.25" hidden="1" x14ac:dyDescent="0.45"/>
    <row r="12936" ht="14.25" hidden="1" x14ac:dyDescent="0.45"/>
    <row r="12937" ht="14.25" hidden="1" x14ac:dyDescent="0.45"/>
    <row r="12938" ht="14.25" hidden="1" x14ac:dyDescent="0.45"/>
    <row r="12939" ht="14.25" hidden="1" x14ac:dyDescent="0.45"/>
    <row r="12940" ht="14.25" hidden="1" x14ac:dyDescent="0.45"/>
    <row r="12941" ht="14.25" hidden="1" x14ac:dyDescent="0.45"/>
    <row r="12942" ht="14.25" hidden="1" x14ac:dyDescent="0.45"/>
    <row r="12943" ht="14.25" hidden="1" x14ac:dyDescent="0.45"/>
    <row r="12944" ht="14.25" hidden="1" x14ac:dyDescent="0.45"/>
    <row r="12945" ht="14.25" hidden="1" x14ac:dyDescent="0.45"/>
    <row r="12946" ht="14.25" hidden="1" x14ac:dyDescent="0.45"/>
    <row r="12947" ht="14.25" hidden="1" x14ac:dyDescent="0.45"/>
    <row r="12948" ht="14.25" hidden="1" x14ac:dyDescent="0.45"/>
    <row r="12949" ht="14.25" hidden="1" x14ac:dyDescent="0.45"/>
    <row r="12950" ht="14.25" hidden="1" x14ac:dyDescent="0.45"/>
    <row r="12951" ht="14.25" hidden="1" x14ac:dyDescent="0.45"/>
    <row r="12952" ht="14.25" hidden="1" x14ac:dyDescent="0.45"/>
    <row r="12953" ht="14.25" hidden="1" x14ac:dyDescent="0.45"/>
    <row r="12954" ht="14.25" hidden="1" x14ac:dyDescent="0.45"/>
    <row r="12955" ht="14.25" hidden="1" x14ac:dyDescent="0.45"/>
    <row r="12956" ht="14.25" hidden="1" x14ac:dyDescent="0.45"/>
    <row r="12957" ht="14.25" hidden="1" x14ac:dyDescent="0.45"/>
    <row r="12958" ht="14.25" hidden="1" x14ac:dyDescent="0.45"/>
    <row r="12959" ht="14.25" hidden="1" x14ac:dyDescent="0.45"/>
    <row r="12960" ht="14.25" hidden="1" x14ac:dyDescent="0.45"/>
    <row r="12961" ht="14.25" hidden="1" x14ac:dyDescent="0.45"/>
    <row r="12962" ht="14.25" hidden="1" x14ac:dyDescent="0.45"/>
    <row r="12963" ht="14.25" hidden="1" x14ac:dyDescent="0.45"/>
    <row r="12964" ht="14.25" hidden="1" x14ac:dyDescent="0.45"/>
    <row r="12965" ht="14.25" hidden="1" x14ac:dyDescent="0.45"/>
    <row r="12966" ht="14.25" hidden="1" x14ac:dyDescent="0.45"/>
    <row r="12967" ht="14.25" hidden="1" x14ac:dyDescent="0.45"/>
    <row r="12968" ht="14.25" hidden="1" x14ac:dyDescent="0.45"/>
    <row r="12969" ht="14.25" hidden="1" x14ac:dyDescent="0.45"/>
    <row r="12970" ht="14.25" hidden="1" x14ac:dyDescent="0.45"/>
    <row r="12971" ht="14.25" hidden="1" x14ac:dyDescent="0.45"/>
    <row r="12972" ht="14.25" hidden="1" x14ac:dyDescent="0.45"/>
    <row r="12973" ht="14.25" hidden="1" x14ac:dyDescent="0.45"/>
    <row r="12974" ht="14.25" hidden="1" x14ac:dyDescent="0.45"/>
    <row r="12975" ht="14.25" hidden="1" x14ac:dyDescent="0.45"/>
    <row r="12976" ht="14.25" hidden="1" x14ac:dyDescent="0.45"/>
    <row r="12977" ht="14.25" hidden="1" x14ac:dyDescent="0.45"/>
    <row r="12978" ht="14.25" hidden="1" x14ac:dyDescent="0.45"/>
    <row r="12979" ht="14.25" hidden="1" x14ac:dyDescent="0.45"/>
    <row r="12980" ht="14.25" hidden="1" x14ac:dyDescent="0.45"/>
    <row r="12981" ht="14.25" hidden="1" x14ac:dyDescent="0.45"/>
    <row r="12982" ht="14.25" hidden="1" x14ac:dyDescent="0.45"/>
    <row r="12983" ht="14.25" hidden="1" x14ac:dyDescent="0.45"/>
    <row r="12984" ht="14.25" hidden="1" x14ac:dyDescent="0.45"/>
    <row r="12985" ht="14.25" hidden="1" x14ac:dyDescent="0.45"/>
    <row r="12986" ht="14.25" hidden="1" x14ac:dyDescent="0.45"/>
    <row r="12987" ht="14.25" hidden="1" x14ac:dyDescent="0.45"/>
    <row r="12988" ht="14.25" hidden="1" x14ac:dyDescent="0.45"/>
    <row r="12989" ht="14.25" hidden="1" x14ac:dyDescent="0.45"/>
    <row r="12990" ht="14.25" hidden="1" x14ac:dyDescent="0.45"/>
    <row r="12991" ht="14.25" hidden="1" x14ac:dyDescent="0.45"/>
    <row r="12992" ht="14.25" hidden="1" x14ac:dyDescent="0.45"/>
    <row r="12993" ht="14.25" hidden="1" x14ac:dyDescent="0.45"/>
    <row r="12994" ht="14.25" hidden="1" x14ac:dyDescent="0.45"/>
    <row r="12995" ht="14.25" hidden="1" x14ac:dyDescent="0.45"/>
    <row r="12996" ht="14.25" hidden="1" x14ac:dyDescent="0.45"/>
    <row r="12997" ht="14.25" hidden="1" x14ac:dyDescent="0.45"/>
    <row r="12998" ht="14.25" hidden="1" x14ac:dyDescent="0.45"/>
    <row r="12999" ht="14.25" hidden="1" x14ac:dyDescent="0.45"/>
    <row r="13000" ht="14.25" hidden="1" x14ac:dyDescent="0.45"/>
    <row r="13001" ht="14.25" hidden="1" x14ac:dyDescent="0.45"/>
    <row r="13002" ht="14.25" hidden="1" x14ac:dyDescent="0.45"/>
    <row r="13003" ht="14.25" hidden="1" x14ac:dyDescent="0.45"/>
    <row r="13004" ht="14.25" hidden="1" x14ac:dyDescent="0.45"/>
    <row r="13005" ht="14.25" hidden="1" x14ac:dyDescent="0.45"/>
    <row r="13006" ht="14.25" hidden="1" x14ac:dyDescent="0.45"/>
    <row r="13007" ht="14.25" hidden="1" x14ac:dyDescent="0.45"/>
    <row r="13008" ht="14.25" hidden="1" x14ac:dyDescent="0.45"/>
    <row r="13009" ht="14.25" hidden="1" x14ac:dyDescent="0.45"/>
    <row r="13010" ht="14.25" hidden="1" x14ac:dyDescent="0.45"/>
    <row r="13011" ht="14.25" hidden="1" x14ac:dyDescent="0.45"/>
    <row r="13012" ht="14.25" hidden="1" x14ac:dyDescent="0.45"/>
    <row r="13013" ht="14.25" hidden="1" x14ac:dyDescent="0.45"/>
    <row r="13014" ht="14.25" hidden="1" x14ac:dyDescent="0.45"/>
    <row r="13015" ht="14.25" hidden="1" x14ac:dyDescent="0.45"/>
    <row r="13016" ht="14.25" hidden="1" x14ac:dyDescent="0.45"/>
    <row r="13017" ht="14.25" hidden="1" x14ac:dyDescent="0.45"/>
    <row r="13018" ht="14.25" hidden="1" x14ac:dyDescent="0.45"/>
    <row r="13019" ht="14.25" hidden="1" x14ac:dyDescent="0.45"/>
    <row r="13020" ht="14.25" hidden="1" x14ac:dyDescent="0.45"/>
    <row r="13021" ht="14.25" hidden="1" x14ac:dyDescent="0.45"/>
    <row r="13022" ht="14.25" hidden="1" x14ac:dyDescent="0.45"/>
    <row r="13023" ht="14.25" hidden="1" x14ac:dyDescent="0.45"/>
    <row r="13024" ht="14.25" hidden="1" x14ac:dyDescent="0.45"/>
    <row r="13025" ht="14.25" hidden="1" x14ac:dyDescent="0.45"/>
    <row r="13026" ht="14.25" hidden="1" x14ac:dyDescent="0.45"/>
    <row r="13027" ht="14.25" hidden="1" x14ac:dyDescent="0.45"/>
    <row r="13028" ht="14.25" hidden="1" x14ac:dyDescent="0.45"/>
    <row r="13029" ht="14.25" hidden="1" x14ac:dyDescent="0.45"/>
    <row r="13030" ht="14.25" hidden="1" x14ac:dyDescent="0.45"/>
    <row r="13031" ht="14.25" hidden="1" x14ac:dyDescent="0.45"/>
    <row r="13032" ht="14.25" hidden="1" x14ac:dyDescent="0.45"/>
    <row r="13033" ht="14.25" hidden="1" x14ac:dyDescent="0.45"/>
    <row r="13034" ht="14.25" hidden="1" x14ac:dyDescent="0.45"/>
    <row r="13035" ht="14.25" hidden="1" x14ac:dyDescent="0.45"/>
    <row r="13036" ht="14.25" hidden="1" x14ac:dyDescent="0.45"/>
    <row r="13037" ht="14.25" hidden="1" x14ac:dyDescent="0.45"/>
    <row r="13038" ht="14.25" hidden="1" x14ac:dyDescent="0.45"/>
    <row r="13039" ht="14.25" hidden="1" x14ac:dyDescent="0.45"/>
    <row r="13040" ht="14.25" hidden="1" x14ac:dyDescent="0.45"/>
    <row r="13041" ht="14.25" hidden="1" x14ac:dyDescent="0.45"/>
    <row r="13042" ht="14.25" hidden="1" x14ac:dyDescent="0.45"/>
    <row r="13043" ht="14.25" hidden="1" x14ac:dyDescent="0.45"/>
    <row r="13044" ht="14.25" hidden="1" x14ac:dyDescent="0.45"/>
    <row r="13045" ht="14.25" hidden="1" x14ac:dyDescent="0.45"/>
    <row r="13046" ht="14.25" hidden="1" x14ac:dyDescent="0.45"/>
    <row r="13047" ht="14.25" hidden="1" x14ac:dyDescent="0.45"/>
    <row r="13048" ht="14.25" hidden="1" x14ac:dyDescent="0.45"/>
    <row r="13049" ht="14.25" hidden="1" x14ac:dyDescent="0.45"/>
    <row r="13050" ht="14.25" hidden="1" x14ac:dyDescent="0.45"/>
    <row r="13051" ht="14.25" hidden="1" x14ac:dyDescent="0.45"/>
    <row r="13052" ht="14.25" hidden="1" x14ac:dyDescent="0.45"/>
    <row r="13053" ht="14.25" hidden="1" x14ac:dyDescent="0.45"/>
    <row r="13054" ht="14.25" hidden="1" x14ac:dyDescent="0.45"/>
    <row r="13055" ht="14.25" hidden="1" x14ac:dyDescent="0.45"/>
    <row r="13056" ht="14.25" hidden="1" x14ac:dyDescent="0.45"/>
    <row r="13057" ht="14.25" hidden="1" x14ac:dyDescent="0.45"/>
    <row r="13058" ht="14.25" hidden="1" x14ac:dyDescent="0.45"/>
    <row r="13059" ht="14.25" hidden="1" x14ac:dyDescent="0.45"/>
    <row r="13060" ht="14.25" hidden="1" x14ac:dyDescent="0.45"/>
    <row r="13061" ht="14.25" hidden="1" x14ac:dyDescent="0.45"/>
    <row r="13062" ht="14.25" hidden="1" x14ac:dyDescent="0.45"/>
    <row r="13063" ht="14.25" hidden="1" x14ac:dyDescent="0.45"/>
    <row r="13064" ht="14.25" hidden="1" x14ac:dyDescent="0.45"/>
    <row r="13065" ht="14.25" hidden="1" x14ac:dyDescent="0.45"/>
    <row r="13066" ht="14.25" hidden="1" x14ac:dyDescent="0.45"/>
    <row r="13067" ht="14.25" hidden="1" x14ac:dyDescent="0.45"/>
    <row r="13068" ht="14.25" hidden="1" x14ac:dyDescent="0.45"/>
    <row r="13069" ht="14.25" hidden="1" x14ac:dyDescent="0.45"/>
    <row r="13070" ht="14.25" hidden="1" x14ac:dyDescent="0.45"/>
    <row r="13071" ht="14.25" hidden="1" x14ac:dyDescent="0.45"/>
    <row r="13072" ht="14.25" hidden="1" x14ac:dyDescent="0.45"/>
    <row r="13073" ht="14.25" hidden="1" x14ac:dyDescent="0.45"/>
    <row r="13074" ht="14.25" hidden="1" x14ac:dyDescent="0.45"/>
    <row r="13075" ht="14.25" hidden="1" x14ac:dyDescent="0.45"/>
    <row r="13076" ht="14.25" hidden="1" x14ac:dyDescent="0.45"/>
    <row r="13077" ht="14.25" hidden="1" x14ac:dyDescent="0.45"/>
    <row r="13078" ht="14.25" hidden="1" x14ac:dyDescent="0.45"/>
    <row r="13079" ht="14.25" hidden="1" x14ac:dyDescent="0.45"/>
    <row r="13080" ht="14.25" hidden="1" x14ac:dyDescent="0.45"/>
    <row r="13081" ht="14.25" hidden="1" x14ac:dyDescent="0.45"/>
    <row r="13082" ht="14.25" hidden="1" x14ac:dyDescent="0.45"/>
    <row r="13083" ht="14.25" hidden="1" x14ac:dyDescent="0.45"/>
    <row r="13084" ht="14.25" hidden="1" x14ac:dyDescent="0.45"/>
    <row r="13085" ht="14.25" hidden="1" x14ac:dyDescent="0.45"/>
    <row r="13086" ht="14.25" hidden="1" x14ac:dyDescent="0.45"/>
    <row r="13087" ht="14.25" hidden="1" x14ac:dyDescent="0.45"/>
    <row r="13088" ht="14.25" hidden="1" x14ac:dyDescent="0.45"/>
    <row r="13089" ht="14.25" hidden="1" x14ac:dyDescent="0.45"/>
    <row r="13090" ht="14.25" hidden="1" x14ac:dyDescent="0.45"/>
    <row r="13091" ht="14.25" hidden="1" x14ac:dyDescent="0.45"/>
    <row r="13092" ht="14.25" hidden="1" x14ac:dyDescent="0.45"/>
    <row r="13093" ht="14.25" hidden="1" x14ac:dyDescent="0.45"/>
    <row r="13094" ht="14.25" hidden="1" x14ac:dyDescent="0.45"/>
    <row r="13095" ht="14.25" hidden="1" x14ac:dyDescent="0.45"/>
    <row r="13096" ht="14.25" hidden="1" x14ac:dyDescent="0.45"/>
    <row r="13097" ht="14.25" hidden="1" x14ac:dyDescent="0.45"/>
    <row r="13098" ht="14.25" hidden="1" x14ac:dyDescent="0.45"/>
    <row r="13099" ht="14.25" hidden="1" x14ac:dyDescent="0.45"/>
    <row r="13100" ht="14.25" hidden="1" x14ac:dyDescent="0.45"/>
    <row r="13101" ht="14.25" hidden="1" x14ac:dyDescent="0.45"/>
    <row r="13102" ht="14.25" hidden="1" x14ac:dyDescent="0.45"/>
    <row r="13103" ht="14.25" hidden="1" x14ac:dyDescent="0.45"/>
    <row r="13104" ht="14.25" hidden="1" x14ac:dyDescent="0.45"/>
    <row r="13105" ht="14.25" hidden="1" x14ac:dyDescent="0.45"/>
    <row r="13106" ht="14.25" hidden="1" x14ac:dyDescent="0.45"/>
    <row r="13107" ht="14.25" hidden="1" x14ac:dyDescent="0.45"/>
    <row r="13108" ht="14.25" hidden="1" x14ac:dyDescent="0.45"/>
    <row r="13109" ht="14.25" hidden="1" x14ac:dyDescent="0.45"/>
    <row r="13110" ht="14.25" hidden="1" x14ac:dyDescent="0.45"/>
    <row r="13111" ht="14.25" hidden="1" x14ac:dyDescent="0.45"/>
    <row r="13112" ht="14.25" hidden="1" x14ac:dyDescent="0.45"/>
    <row r="13113" ht="14.25" hidden="1" x14ac:dyDescent="0.45"/>
    <row r="13114" ht="14.25" hidden="1" x14ac:dyDescent="0.45"/>
    <row r="13115" ht="14.25" hidden="1" x14ac:dyDescent="0.45"/>
    <row r="13116" ht="14.25" hidden="1" x14ac:dyDescent="0.45"/>
    <row r="13117" ht="14.25" hidden="1" x14ac:dyDescent="0.45"/>
    <row r="13118" ht="14.25" hidden="1" x14ac:dyDescent="0.45"/>
    <row r="13119" ht="14.25" hidden="1" x14ac:dyDescent="0.45"/>
    <row r="13120" ht="14.25" hidden="1" x14ac:dyDescent="0.45"/>
    <row r="13121" ht="14.25" hidden="1" x14ac:dyDescent="0.45"/>
    <row r="13122" ht="14.25" hidden="1" x14ac:dyDescent="0.45"/>
    <row r="13123" ht="14.25" hidden="1" x14ac:dyDescent="0.45"/>
    <row r="13124" ht="14.25" hidden="1" x14ac:dyDescent="0.45"/>
    <row r="13125" ht="14.25" hidden="1" x14ac:dyDescent="0.45"/>
    <row r="13126" ht="14.25" hidden="1" x14ac:dyDescent="0.45"/>
    <row r="13127" ht="14.25" hidden="1" x14ac:dyDescent="0.45"/>
    <row r="13128" ht="14.25" hidden="1" x14ac:dyDescent="0.45"/>
    <row r="13129" ht="14.25" hidden="1" x14ac:dyDescent="0.45"/>
    <row r="13130" ht="14.25" hidden="1" x14ac:dyDescent="0.45"/>
    <row r="13131" ht="14.25" hidden="1" x14ac:dyDescent="0.45"/>
    <row r="13132" ht="14.25" hidden="1" x14ac:dyDescent="0.45"/>
    <row r="13133" ht="14.25" hidden="1" x14ac:dyDescent="0.45"/>
    <row r="13134" ht="14.25" hidden="1" x14ac:dyDescent="0.45"/>
    <row r="13135" ht="14.25" hidden="1" x14ac:dyDescent="0.45"/>
    <row r="13136" ht="14.25" hidden="1" x14ac:dyDescent="0.45"/>
    <row r="13137" ht="14.25" hidden="1" x14ac:dyDescent="0.45"/>
    <row r="13138" ht="14.25" hidden="1" x14ac:dyDescent="0.45"/>
    <row r="13139" ht="14.25" hidden="1" x14ac:dyDescent="0.45"/>
    <row r="13140" ht="14.25" hidden="1" x14ac:dyDescent="0.45"/>
    <row r="13141" ht="14.25" hidden="1" x14ac:dyDescent="0.45"/>
    <row r="13142" ht="14.25" hidden="1" x14ac:dyDescent="0.45"/>
    <row r="13143" ht="14.25" hidden="1" x14ac:dyDescent="0.45"/>
    <row r="13144" ht="14.25" hidden="1" x14ac:dyDescent="0.45"/>
    <row r="13145" ht="14.25" hidden="1" x14ac:dyDescent="0.45"/>
    <row r="13146" ht="14.25" hidden="1" x14ac:dyDescent="0.45"/>
    <row r="13147" ht="14.25" hidden="1" x14ac:dyDescent="0.45"/>
    <row r="13148" ht="14.25" hidden="1" x14ac:dyDescent="0.45"/>
    <row r="13149" ht="14.25" hidden="1" x14ac:dyDescent="0.45"/>
    <row r="13150" ht="14.25" hidden="1" x14ac:dyDescent="0.45"/>
    <row r="13151" ht="14.25" hidden="1" x14ac:dyDescent="0.45"/>
    <row r="13152" ht="14.25" hidden="1" x14ac:dyDescent="0.45"/>
    <row r="13153" ht="14.25" hidden="1" x14ac:dyDescent="0.45"/>
    <row r="13154" ht="14.25" hidden="1" x14ac:dyDescent="0.45"/>
    <row r="13155" ht="14.25" hidden="1" x14ac:dyDescent="0.45"/>
    <row r="13156" ht="14.25" hidden="1" x14ac:dyDescent="0.45"/>
    <row r="13157" ht="14.25" hidden="1" x14ac:dyDescent="0.45"/>
    <row r="13158" ht="14.25" hidden="1" x14ac:dyDescent="0.45"/>
    <row r="13159" ht="14.25" hidden="1" x14ac:dyDescent="0.45"/>
    <row r="13160" ht="14.25" hidden="1" x14ac:dyDescent="0.45"/>
    <row r="13161" ht="14.25" hidden="1" x14ac:dyDescent="0.45"/>
    <row r="13162" ht="14.25" hidden="1" x14ac:dyDescent="0.45"/>
    <row r="13163" ht="14.25" hidden="1" x14ac:dyDescent="0.45"/>
    <row r="13164" ht="14.25" hidden="1" x14ac:dyDescent="0.45"/>
    <row r="13165" ht="14.25" hidden="1" x14ac:dyDescent="0.45"/>
    <row r="13166" ht="14.25" hidden="1" x14ac:dyDescent="0.45"/>
    <row r="13167" ht="14.25" hidden="1" x14ac:dyDescent="0.45"/>
    <row r="13168" ht="14.25" hidden="1" x14ac:dyDescent="0.45"/>
    <row r="13169" ht="14.25" hidden="1" x14ac:dyDescent="0.45"/>
    <row r="13170" ht="14.25" hidden="1" x14ac:dyDescent="0.45"/>
    <row r="13171" ht="14.25" hidden="1" x14ac:dyDescent="0.45"/>
    <row r="13172" ht="14.25" hidden="1" x14ac:dyDescent="0.45"/>
    <row r="13173" ht="14.25" hidden="1" x14ac:dyDescent="0.45"/>
    <row r="13174" ht="14.25" hidden="1" x14ac:dyDescent="0.45"/>
    <row r="13175" ht="14.25" hidden="1" x14ac:dyDescent="0.45"/>
    <row r="13176" ht="14.25" hidden="1" x14ac:dyDescent="0.45"/>
    <row r="13177" ht="14.25" hidden="1" x14ac:dyDescent="0.45"/>
    <row r="13178" ht="14.25" hidden="1" x14ac:dyDescent="0.45"/>
    <row r="13179" ht="14.25" hidden="1" x14ac:dyDescent="0.45"/>
    <row r="13180" ht="14.25" hidden="1" x14ac:dyDescent="0.45"/>
    <row r="13181" ht="14.25" hidden="1" x14ac:dyDescent="0.45"/>
    <row r="13182" ht="14.25" hidden="1" x14ac:dyDescent="0.45"/>
    <row r="13183" ht="14.25" hidden="1" x14ac:dyDescent="0.45"/>
    <row r="13184" ht="14.25" hidden="1" x14ac:dyDescent="0.45"/>
    <row r="13185" ht="14.25" hidden="1" x14ac:dyDescent="0.45"/>
    <row r="13186" ht="14.25" hidden="1" x14ac:dyDescent="0.45"/>
    <row r="13187" ht="14.25" hidden="1" x14ac:dyDescent="0.45"/>
    <row r="13188" ht="14.25" hidden="1" x14ac:dyDescent="0.45"/>
    <row r="13189" ht="14.25" hidden="1" x14ac:dyDescent="0.45"/>
    <row r="13190" ht="14.25" hidden="1" x14ac:dyDescent="0.45"/>
    <row r="13191" ht="14.25" hidden="1" x14ac:dyDescent="0.45"/>
    <row r="13192" ht="14.25" hidden="1" x14ac:dyDescent="0.45"/>
    <row r="13193" ht="14.25" hidden="1" x14ac:dyDescent="0.45"/>
    <row r="13194" ht="14.25" hidden="1" x14ac:dyDescent="0.45"/>
    <row r="13195" ht="14.25" hidden="1" x14ac:dyDescent="0.45"/>
    <row r="13196" ht="14.25" hidden="1" x14ac:dyDescent="0.45"/>
    <row r="13197" ht="14.25" hidden="1" x14ac:dyDescent="0.45"/>
    <row r="13198" ht="14.25" hidden="1" x14ac:dyDescent="0.45"/>
    <row r="13199" ht="14.25" hidden="1" x14ac:dyDescent="0.45"/>
    <row r="13200" ht="14.25" hidden="1" x14ac:dyDescent="0.45"/>
    <row r="13201" ht="14.25" hidden="1" x14ac:dyDescent="0.45"/>
    <row r="13202" ht="14.25" hidden="1" x14ac:dyDescent="0.45"/>
    <row r="13203" ht="14.25" hidden="1" x14ac:dyDescent="0.45"/>
    <row r="13204" ht="14.25" hidden="1" x14ac:dyDescent="0.45"/>
    <row r="13205" ht="14.25" hidden="1" x14ac:dyDescent="0.45"/>
    <row r="13206" ht="14.25" hidden="1" x14ac:dyDescent="0.45"/>
    <row r="13207" ht="14.25" hidden="1" x14ac:dyDescent="0.45"/>
    <row r="13208" ht="14.25" hidden="1" x14ac:dyDescent="0.45"/>
    <row r="13209" ht="14.25" hidden="1" x14ac:dyDescent="0.45"/>
    <row r="13210" ht="14.25" hidden="1" x14ac:dyDescent="0.45"/>
    <row r="13211" ht="14.25" hidden="1" x14ac:dyDescent="0.45"/>
    <row r="13212" ht="14.25" hidden="1" x14ac:dyDescent="0.45"/>
    <row r="13213" ht="14.25" hidden="1" x14ac:dyDescent="0.45"/>
    <row r="13214" ht="14.25" hidden="1" x14ac:dyDescent="0.45"/>
    <row r="13215" ht="14.25" hidden="1" x14ac:dyDescent="0.45"/>
    <row r="13216" ht="14.25" hidden="1" x14ac:dyDescent="0.45"/>
    <row r="13217" ht="14.25" hidden="1" x14ac:dyDescent="0.45"/>
    <row r="13218" ht="14.25" hidden="1" x14ac:dyDescent="0.45"/>
    <row r="13219" ht="14.25" hidden="1" x14ac:dyDescent="0.45"/>
    <row r="13220" ht="14.25" hidden="1" x14ac:dyDescent="0.45"/>
    <row r="13221" ht="14.25" hidden="1" x14ac:dyDescent="0.45"/>
    <row r="13222" ht="14.25" hidden="1" x14ac:dyDescent="0.45"/>
    <row r="13223" ht="14.25" hidden="1" x14ac:dyDescent="0.45"/>
    <row r="13224" ht="14.25" hidden="1" x14ac:dyDescent="0.45"/>
    <row r="13225" ht="14.25" hidden="1" x14ac:dyDescent="0.45"/>
    <row r="13226" ht="14.25" hidden="1" x14ac:dyDescent="0.45"/>
    <row r="13227" ht="14.25" hidden="1" x14ac:dyDescent="0.45"/>
    <row r="13228" ht="14.25" hidden="1" x14ac:dyDescent="0.45"/>
    <row r="13229" ht="14.25" hidden="1" x14ac:dyDescent="0.45"/>
    <row r="13230" ht="14.25" hidden="1" x14ac:dyDescent="0.45"/>
    <row r="13231" ht="14.25" hidden="1" x14ac:dyDescent="0.45"/>
    <row r="13232" ht="14.25" hidden="1" x14ac:dyDescent="0.45"/>
    <row r="13233" ht="14.25" hidden="1" x14ac:dyDescent="0.45"/>
    <row r="13234" ht="14.25" hidden="1" x14ac:dyDescent="0.45"/>
    <row r="13235" ht="14.25" hidden="1" x14ac:dyDescent="0.45"/>
    <row r="13236" ht="14.25" hidden="1" x14ac:dyDescent="0.45"/>
    <row r="13237" ht="14.25" hidden="1" x14ac:dyDescent="0.45"/>
    <row r="13238" ht="14.25" hidden="1" x14ac:dyDescent="0.45"/>
    <row r="13239" ht="14.25" hidden="1" x14ac:dyDescent="0.45"/>
    <row r="13240" ht="14.25" hidden="1" x14ac:dyDescent="0.45"/>
    <row r="13241" ht="14.25" hidden="1" x14ac:dyDescent="0.45"/>
    <row r="13242" ht="14.25" hidden="1" x14ac:dyDescent="0.45"/>
    <row r="13243" ht="14.25" hidden="1" x14ac:dyDescent="0.45"/>
    <row r="13244" ht="14.25" hidden="1" x14ac:dyDescent="0.45"/>
    <row r="13245" ht="14.25" hidden="1" x14ac:dyDescent="0.45"/>
    <row r="13246" ht="14.25" hidden="1" x14ac:dyDescent="0.45"/>
    <row r="13247" ht="14.25" hidden="1" x14ac:dyDescent="0.45"/>
    <row r="13248" ht="14.25" hidden="1" x14ac:dyDescent="0.45"/>
    <row r="13249" ht="14.25" hidden="1" x14ac:dyDescent="0.45"/>
    <row r="13250" ht="14.25" hidden="1" x14ac:dyDescent="0.45"/>
    <row r="13251" ht="14.25" hidden="1" x14ac:dyDescent="0.45"/>
    <row r="13252" ht="14.25" hidden="1" x14ac:dyDescent="0.45"/>
    <row r="13253" ht="14.25" hidden="1" x14ac:dyDescent="0.45"/>
    <row r="13254" ht="14.25" hidden="1" x14ac:dyDescent="0.45"/>
    <row r="13255" ht="14.25" hidden="1" x14ac:dyDescent="0.45"/>
    <row r="13256" ht="14.25" hidden="1" x14ac:dyDescent="0.45"/>
    <row r="13257" ht="14.25" hidden="1" x14ac:dyDescent="0.45"/>
    <row r="13258" ht="14.25" hidden="1" x14ac:dyDescent="0.45"/>
    <row r="13259" ht="14.25" hidden="1" x14ac:dyDescent="0.45"/>
    <row r="13260" ht="14.25" hidden="1" x14ac:dyDescent="0.45"/>
    <row r="13261" ht="14.25" hidden="1" x14ac:dyDescent="0.45"/>
    <row r="13262" ht="14.25" hidden="1" x14ac:dyDescent="0.45"/>
    <row r="13263" ht="14.25" hidden="1" x14ac:dyDescent="0.45"/>
    <row r="13264" ht="14.25" hidden="1" x14ac:dyDescent="0.45"/>
    <row r="13265" ht="14.25" hidden="1" x14ac:dyDescent="0.45"/>
    <row r="13266" ht="14.25" hidden="1" x14ac:dyDescent="0.45"/>
    <row r="13267" ht="14.25" hidden="1" x14ac:dyDescent="0.45"/>
    <row r="13268" ht="14.25" hidden="1" x14ac:dyDescent="0.45"/>
    <row r="13269" ht="14.25" hidden="1" x14ac:dyDescent="0.45"/>
    <row r="13270" ht="14.25" hidden="1" x14ac:dyDescent="0.45"/>
    <row r="13271" ht="14.25" hidden="1" x14ac:dyDescent="0.45"/>
    <row r="13272" ht="14.25" hidden="1" x14ac:dyDescent="0.45"/>
    <row r="13273" ht="14.25" hidden="1" x14ac:dyDescent="0.45"/>
    <row r="13274" ht="14.25" hidden="1" x14ac:dyDescent="0.45"/>
    <row r="13275" ht="14.25" hidden="1" x14ac:dyDescent="0.45"/>
    <row r="13276" ht="14.25" hidden="1" x14ac:dyDescent="0.45"/>
    <row r="13277" ht="14.25" hidden="1" x14ac:dyDescent="0.45"/>
    <row r="13278" ht="14.25" hidden="1" x14ac:dyDescent="0.45"/>
    <row r="13279" ht="14.25" hidden="1" x14ac:dyDescent="0.45"/>
    <row r="13280" ht="14.25" hidden="1" x14ac:dyDescent="0.45"/>
    <row r="13281" ht="14.25" hidden="1" x14ac:dyDescent="0.45"/>
    <row r="13282" ht="14.25" hidden="1" x14ac:dyDescent="0.45"/>
    <row r="13283" ht="14.25" hidden="1" x14ac:dyDescent="0.45"/>
    <row r="13284" ht="14.25" hidden="1" x14ac:dyDescent="0.45"/>
    <row r="13285" ht="14.25" hidden="1" x14ac:dyDescent="0.45"/>
    <row r="13286" ht="14.25" hidden="1" x14ac:dyDescent="0.45"/>
    <row r="13287" ht="14.25" hidden="1" x14ac:dyDescent="0.45"/>
    <row r="13288" ht="14.25" hidden="1" x14ac:dyDescent="0.45"/>
    <row r="13289" ht="14.25" hidden="1" x14ac:dyDescent="0.45"/>
    <row r="13290" ht="14.25" hidden="1" x14ac:dyDescent="0.45"/>
    <row r="13291" ht="14.25" hidden="1" x14ac:dyDescent="0.45"/>
    <row r="13292" ht="14.25" hidden="1" x14ac:dyDescent="0.45"/>
    <row r="13293" ht="14.25" hidden="1" x14ac:dyDescent="0.45"/>
    <row r="13294" ht="14.25" hidden="1" x14ac:dyDescent="0.45"/>
    <row r="13295" ht="14.25" hidden="1" x14ac:dyDescent="0.45"/>
    <row r="13296" ht="14.25" hidden="1" x14ac:dyDescent="0.45"/>
    <row r="13297" ht="14.25" hidden="1" x14ac:dyDescent="0.45"/>
    <row r="13298" ht="14.25" hidden="1" x14ac:dyDescent="0.45"/>
    <row r="13299" ht="14.25" hidden="1" x14ac:dyDescent="0.45"/>
    <row r="13300" ht="14.25" hidden="1" x14ac:dyDescent="0.45"/>
    <row r="13301" ht="14.25" hidden="1" x14ac:dyDescent="0.45"/>
    <row r="13302" ht="14.25" hidden="1" x14ac:dyDescent="0.45"/>
    <row r="13303" ht="14.25" hidden="1" x14ac:dyDescent="0.45"/>
    <row r="13304" ht="14.25" hidden="1" x14ac:dyDescent="0.45"/>
    <row r="13305" ht="14.25" hidden="1" x14ac:dyDescent="0.45"/>
    <row r="13306" ht="14.25" hidden="1" x14ac:dyDescent="0.45"/>
    <row r="13307" ht="14.25" hidden="1" x14ac:dyDescent="0.45"/>
    <row r="13308" ht="14.25" hidden="1" x14ac:dyDescent="0.45"/>
    <row r="13309" ht="14.25" hidden="1" x14ac:dyDescent="0.45"/>
    <row r="13310" ht="14.25" hidden="1" x14ac:dyDescent="0.45"/>
    <row r="13311" ht="14.25" hidden="1" x14ac:dyDescent="0.45"/>
    <row r="13312" ht="14.25" hidden="1" x14ac:dyDescent="0.45"/>
    <row r="13313" ht="14.25" hidden="1" x14ac:dyDescent="0.45"/>
    <row r="13314" ht="14.25" hidden="1" x14ac:dyDescent="0.45"/>
    <row r="13315" ht="14.25" hidden="1" x14ac:dyDescent="0.45"/>
    <row r="13316" ht="14.25" hidden="1" x14ac:dyDescent="0.45"/>
    <row r="13317" ht="14.25" hidden="1" x14ac:dyDescent="0.45"/>
    <row r="13318" ht="14.25" hidden="1" x14ac:dyDescent="0.45"/>
    <row r="13319" ht="14.25" hidden="1" x14ac:dyDescent="0.45"/>
    <row r="13320" ht="14.25" hidden="1" x14ac:dyDescent="0.45"/>
    <row r="13321" ht="14.25" hidden="1" x14ac:dyDescent="0.45"/>
    <row r="13322" ht="14.25" hidden="1" x14ac:dyDescent="0.45"/>
    <row r="13323" ht="14.25" hidden="1" x14ac:dyDescent="0.45"/>
    <row r="13324" ht="14.25" hidden="1" x14ac:dyDescent="0.45"/>
    <row r="13325" ht="14.25" hidden="1" x14ac:dyDescent="0.45"/>
    <row r="13326" ht="14.25" hidden="1" x14ac:dyDescent="0.45"/>
    <row r="13327" ht="14.25" hidden="1" x14ac:dyDescent="0.45"/>
    <row r="13328" ht="14.25" hidden="1" x14ac:dyDescent="0.45"/>
    <row r="13329" ht="14.25" hidden="1" x14ac:dyDescent="0.45"/>
    <row r="13330" ht="14.25" hidden="1" x14ac:dyDescent="0.45"/>
    <row r="13331" ht="14.25" hidden="1" x14ac:dyDescent="0.45"/>
    <row r="13332" ht="14.25" hidden="1" x14ac:dyDescent="0.45"/>
    <row r="13333" ht="14.25" hidden="1" x14ac:dyDescent="0.45"/>
    <row r="13334" ht="14.25" hidden="1" x14ac:dyDescent="0.45"/>
    <row r="13335" ht="14.25" hidden="1" x14ac:dyDescent="0.45"/>
    <row r="13336" ht="14.25" hidden="1" x14ac:dyDescent="0.45"/>
    <row r="13337" ht="14.25" hidden="1" x14ac:dyDescent="0.45"/>
    <row r="13338" ht="14.25" hidden="1" x14ac:dyDescent="0.45"/>
    <row r="13339" ht="14.25" hidden="1" x14ac:dyDescent="0.45"/>
    <row r="13340" ht="14.25" hidden="1" x14ac:dyDescent="0.45"/>
    <row r="13341" ht="14.25" hidden="1" x14ac:dyDescent="0.45"/>
    <row r="13342" ht="14.25" hidden="1" x14ac:dyDescent="0.45"/>
    <row r="13343" ht="14.25" hidden="1" x14ac:dyDescent="0.45"/>
    <row r="13344" ht="14.25" hidden="1" x14ac:dyDescent="0.45"/>
    <row r="13345" ht="14.25" hidden="1" x14ac:dyDescent="0.45"/>
    <row r="13346" ht="14.25" hidden="1" x14ac:dyDescent="0.45"/>
    <row r="13347" ht="14.25" hidden="1" x14ac:dyDescent="0.45"/>
    <row r="13348" ht="14.25" hidden="1" x14ac:dyDescent="0.45"/>
    <row r="13349" ht="14.25" hidden="1" x14ac:dyDescent="0.45"/>
    <row r="13350" ht="14.25" hidden="1" x14ac:dyDescent="0.45"/>
    <row r="13351" ht="14.25" hidden="1" x14ac:dyDescent="0.45"/>
    <row r="13352" ht="14.25" hidden="1" x14ac:dyDescent="0.45"/>
    <row r="13353" ht="14.25" hidden="1" x14ac:dyDescent="0.45"/>
    <row r="13354" ht="14.25" hidden="1" x14ac:dyDescent="0.45"/>
    <row r="13355" ht="14.25" hidden="1" x14ac:dyDescent="0.45"/>
    <row r="13356" ht="14.25" hidden="1" x14ac:dyDescent="0.45"/>
    <row r="13357" ht="14.25" hidden="1" x14ac:dyDescent="0.45"/>
    <row r="13358" ht="14.25" hidden="1" x14ac:dyDescent="0.45"/>
    <row r="13359" ht="14.25" hidden="1" x14ac:dyDescent="0.45"/>
    <row r="13360" ht="14.25" hidden="1" x14ac:dyDescent="0.45"/>
    <row r="13361" ht="14.25" hidden="1" x14ac:dyDescent="0.45"/>
    <row r="13362" ht="14.25" hidden="1" x14ac:dyDescent="0.45"/>
    <row r="13363" ht="14.25" hidden="1" x14ac:dyDescent="0.45"/>
    <row r="13364" ht="14.25" hidden="1" x14ac:dyDescent="0.45"/>
    <row r="13365" ht="14.25" hidden="1" x14ac:dyDescent="0.45"/>
    <row r="13366" ht="14.25" hidden="1" x14ac:dyDescent="0.45"/>
    <row r="13367" ht="14.25" hidden="1" x14ac:dyDescent="0.45"/>
    <row r="13368" ht="14.25" hidden="1" x14ac:dyDescent="0.45"/>
    <row r="13369" ht="14.25" hidden="1" x14ac:dyDescent="0.45"/>
    <row r="13370" ht="14.25" hidden="1" x14ac:dyDescent="0.45"/>
    <row r="13371" ht="14.25" hidden="1" x14ac:dyDescent="0.45"/>
    <row r="13372" ht="14.25" hidden="1" x14ac:dyDescent="0.45"/>
    <row r="13373" ht="14.25" hidden="1" x14ac:dyDescent="0.45"/>
    <row r="13374" ht="14.25" hidden="1" x14ac:dyDescent="0.45"/>
    <row r="13375" ht="14.25" hidden="1" x14ac:dyDescent="0.45"/>
    <row r="13376" ht="14.25" hidden="1" x14ac:dyDescent="0.45"/>
    <row r="13377" ht="14.25" hidden="1" x14ac:dyDescent="0.45"/>
    <row r="13378" ht="14.25" hidden="1" x14ac:dyDescent="0.45"/>
    <row r="13379" ht="14.25" hidden="1" x14ac:dyDescent="0.45"/>
    <row r="13380" ht="14.25" hidden="1" x14ac:dyDescent="0.45"/>
    <row r="13381" ht="14.25" hidden="1" x14ac:dyDescent="0.45"/>
    <row r="13382" ht="14.25" hidden="1" x14ac:dyDescent="0.45"/>
    <row r="13383" ht="14.25" hidden="1" x14ac:dyDescent="0.45"/>
    <row r="13384" ht="14.25" hidden="1" x14ac:dyDescent="0.45"/>
    <row r="13385" ht="14.25" hidden="1" x14ac:dyDescent="0.45"/>
    <row r="13386" ht="14.25" hidden="1" x14ac:dyDescent="0.45"/>
    <row r="13387" ht="14.25" hidden="1" x14ac:dyDescent="0.45"/>
    <row r="13388" ht="14.25" hidden="1" x14ac:dyDescent="0.45"/>
    <row r="13389" ht="14.25" hidden="1" x14ac:dyDescent="0.45"/>
    <row r="13390" ht="14.25" hidden="1" x14ac:dyDescent="0.45"/>
    <row r="13391" ht="14.25" hidden="1" x14ac:dyDescent="0.45"/>
    <row r="13392" ht="14.25" hidden="1" x14ac:dyDescent="0.45"/>
    <row r="13393" ht="14.25" hidden="1" x14ac:dyDescent="0.45"/>
    <row r="13394" ht="14.25" hidden="1" x14ac:dyDescent="0.45"/>
    <row r="13395" ht="14.25" hidden="1" x14ac:dyDescent="0.45"/>
    <row r="13396" ht="14.25" hidden="1" x14ac:dyDescent="0.45"/>
    <row r="13397" ht="14.25" hidden="1" x14ac:dyDescent="0.45"/>
    <row r="13398" ht="14.25" hidden="1" x14ac:dyDescent="0.45"/>
    <row r="13399" ht="14.25" hidden="1" x14ac:dyDescent="0.45"/>
    <row r="13400" ht="14.25" hidden="1" x14ac:dyDescent="0.45"/>
    <row r="13401" ht="14.25" hidden="1" x14ac:dyDescent="0.45"/>
    <row r="13402" ht="14.25" hidden="1" x14ac:dyDescent="0.45"/>
    <row r="13403" ht="14.25" hidden="1" x14ac:dyDescent="0.45"/>
    <row r="13404" ht="14.25" hidden="1" x14ac:dyDescent="0.45"/>
    <row r="13405" ht="14.25" hidden="1" x14ac:dyDescent="0.45"/>
    <row r="13406" ht="14.25" hidden="1" x14ac:dyDescent="0.45"/>
    <row r="13407" ht="14.25" hidden="1" x14ac:dyDescent="0.45"/>
    <row r="13408" ht="14.25" hidden="1" x14ac:dyDescent="0.45"/>
    <row r="13409" ht="14.25" hidden="1" x14ac:dyDescent="0.45"/>
    <row r="13410" ht="14.25" hidden="1" x14ac:dyDescent="0.45"/>
    <row r="13411" ht="14.25" hidden="1" x14ac:dyDescent="0.45"/>
    <row r="13412" ht="14.25" hidden="1" x14ac:dyDescent="0.45"/>
    <row r="13413" ht="14.25" hidden="1" x14ac:dyDescent="0.45"/>
    <row r="13414" ht="14.25" hidden="1" x14ac:dyDescent="0.45"/>
    <row r="13415" ht="14.25" hidden="1" x14ac:dyDescent="0.45"/>
    <row r="13416" ht="14.25" hidden="1" x14ac:dyDescent="0.45"/>
    <row r="13417" ht="14.25" hidden="1" x14ac:dyDescent="0.45"/>
    <row r="13418" ht="14.25" hidden="1" x14ac:dyDescent="0.45"/>
    <row r="13419" ht="14.25" hidden="1" x14ac:dyDescent="0.45"/>
    <row r="13420" ht="14.25" hidden="1" x14ac:dyDescent="0.45"/>
    <row r="13421" ht="14.25" hidden="1" x14ac:dyDescent="0.45"/>
    <row r="13422" ht="14.25" hidden="1" x14ac:dyDescent="0.45"/>
    <row r="13423" ht="14.25" hidden="1" x14ac:dyDescent="0.45"/>
    <row r="13424" ht="14.25" hidden="1" x14ac:dyDescent="0.45"/>
    <row r="13425" ht="14.25" hidden="1" x14ac:dyDescent="0.45"/>
    <row r="13426" ht="14.25" hidden="1" x14ac:dyDescent="0.45"/>
    <row r="13427" ht="14.25" hidden="1" x14ac:dyDescent="0.45"/>
    <row r="13428" ht="14.25" hidden="1" x14ac:dyDescent="0.45"/>
    <row r="13429" ht="14.25" hidden="1" x14ac:dyDescent="0.45"/>
    <row r="13430" ht="14.25" hidden="1" x14ac:dyDescent="0.45"/>
    <row r="13431" ht="14.25" hidden="1" x14ac:dyDescent="0.45"/>
    <row r="13432" ht="14.25" hidden="1" x14ac:dyDescent="0.45"/>
    <row r="13433" ht="14.25" hidden="1" x14ac:dyDescent="0.45"/>
    <row r="13434" ht="14.25" hidden="1" x14ac:dyDescent="0.45"/>
    <row r="13435" ht="14.25" hidden="1" x14ac:dyDescent="0.45"/>
    <row r="13436" ht="14.25" hidden="1" x14ac:dyDescent="0.45"/>
    <row r="13437" ht="14.25" hidden="1" x14ac:dyDescent="0.45"/>
    <row r="13438" ht="14.25" hidden="1" x14ac:dyDescent="0.45"/>
    <row r="13439" ht="14.25" hidden="1" x14ac:dyDescent="0.45"/>
    <row r="13440" ht="14.25" hidden="1" x14ac:dyDescent="0.45"/>
    <row r="13441" ht="14.25" hidden="1" x14ac:dyDescent="0.45"/>
    <row r="13442" ht="14.25" hidden="1" x14ac:dyDescent="0.45"/>
    <row r="13443" ht="14.25" hidden="1" x14ac:dyDescent="0.45"/>
    <row r="13444" ht="14.25" hidden="1" x14ac:dyDescent="0.45"/>
    <row r="13445" ht="14.25" hidden="1" x14ac:dyDescent="0.45"/>
    <row r="13446" ht="14.25" hidden="1" x14ac:dyDescent="0.45"/>
    <row r="13447" ht="14.25" hidden="1" x14ac:dyDescent="0.45"/>
    <row r="13448" ht="14.25" hidden="1" x14ac:dyDescent="0.45"/>
    <row r="13449" ht="14.25" hidden="1" x14ac:dyDescent="0.45"/>
    <row r="13450" ht="14.25" hidden="1" x14ac:dyDescent="0.45"/>
    <row r="13451" ht="14.25" hidden="1" x14ac:dyDescent="0.45"/>
    <row r="13452" ht="14.25" hidden="1" x14ac:dyDescent="0.45"/>
    <row r="13453" ht="14.25" hidden="1" x14ac:dyDescent="0.45"/>
    <row r="13454" ht="14.25" hidden="1" x14ac:dyDescent="0.45"/>
    <row r="13455" ht="14.25" hidden="1" x14ac:dyDescent="0.45"/>
    <row r="13456" ht="14.25" hidden="1" x14ac:dyDescent="0.45"/>
    <row r="13457" ht="14.25" hidden="1" x14ac:dyDescent="0.45"/>
    <row r="13458" ht="14.25" hidden="1" x14ac:dyDescent="0.45"/>
    <row r="13459" ht="14.25" hidden="1" x14ac:dyDescent="0.45"/>
    <row r="13460" ht="14.25" hidden="1" x14ac:dyDescent="0.45"/>
    <row r="13461" ht="14.25" hidden="1" x14ac:dyDescent="0.45"/>
    <row r="13462" ht="14.25" hidden="1" x14ac:dyDescent="0.45"/>
    <row r="13463" ht="14.25" hidden="1" x14ac:dyDescent="0.45"/>
    <row r="13464" ht="14.25" hidden="1" x14ac:dyDescent="0.45"/>
    <row r="13465" ht="14.25" hidden="1" x14ac:dyDescent="0.45"/>
    <row r="13466" ht="14.25" hidden="1" x14ac:dyDescent="0.45"/>
    <row r="13467" ht="14.25" hidden="1" x14ac:dyDescent="0.45"/>
    <row r="13468" ht="14.25" hidden="1" x14ac:dyDescent="0.45"/>
    <row r="13469" ht="14.25" hidden="1" x14ac:dyDescent="0.45"/>
    <row r="13470" ht="14.25" hidden="1" x14ac:dyDescent="0.45"/>
    <row r="13471" ht="14.25" hidden="1" x14ac:dyDescent="0.45"/>
    <row r="13472" ht="14.25" hidden="1" x14ac:dyDescent="0.45"/>
    <row r="13473" ht="14.25" hidden="1" x14ac:dyDescent="0.45"/>
    <row r="13474" ht="14.25" hidden="1" x14ac:dyDescent="0.45"/>
    <row r="13475" ht="14.25" hidden="1" x14ac:dyDescent="0.45"/>
    <row r="13476" ht="14.25" hidden="1" x14ac:dyDescent="0.45"/>
    <row r="13477" ht="14.25" hidden="1" x14ac:dyDescent="0.45"/>
    <row r="13478" ht="14.25" hidden="1" x14ac:dyDescent="0.45"/>
    <row r="13479" ht="14.25" hidden="1" x14ac:dyDescent="0.45"/>
    <row r="13480" ht="14.25" hidden="1" x14ac:dyDescent="0.45"/>
    <row r="13481" ht="14.25" hidden="1" x14ac:dyDescent="0.45"/>
    <row r="13482" ht="14.25" hidden="1" x14ac:dyDescent="0.45"/>
    <row r="13483" ht="14.25" hidden="1" x14ac:dyDescent="0.45"/>
    <row r="13484" ht="14.25" hidden="1" x14ac:dyDescent="0.45"/>
    <row r="13485" ht="14.25" hidden="1" x14ac:dyDescent="0.45"/>
    <row r="13486" ht="14.25" hidden="1" x14ac:dyDescent="0.45"/>
    <row r="13487" ht="14.25" hidden="1" x14ac:dyDescent="0.45"/>
    <row r="13488" ht="14.25" hidden="1" x14ac:dyDescent="0.45"/>
    <row r="13489" ht="14.25" hidden="1" x14ac:dyDescent="0.45"/>
    <row r="13490" ht="14.25" hidden="1" x14ac:dyDescent="0.45"/>
    <row r="13491" ht="14.25" hidden="1" x14ac:dyDescent="0.45"/>
    <row r="13492" ht="14.25" hidden="1" x14ac:dyDescent="0.45"/>
    <row r="13493" ht="14.25" hidden="1" x14ac:dyDescent="0.45"/>
    <row r="13494" ht="14.25" hidden="1" x14ac:dyDescent="0.45"/>
    <row r="13495" ht="14.25" hidden="1" x14ac:dyDescent="0.45"/>
    <row r="13496" ht="14.25" hidden="1" x14ac:dyDescent="0.45"/>
    <row r="13497" ht="14.25" hidden="1" x14ac:dyDescent="0.45"/>
    <row r="13498" ht="14.25" hidden="1" x14ac:dyDescent="0.45"/>
    <row r="13499" ht="14.25" hidden="1" x14ac:dyDescent="0.45"/>
    <row r="13500" ht="14.25" hidden="1" x14ac:dyDescent="0.45"/>
    <row r="13501" ht="14.25" hidden="1" x14ac:dyDescent="0.45"/>
    <row r="13502" ht="14.25" hidden="1" x14ac:dyDescent="0.45"/>
    <row r="13503" ht="14.25" hidden="1" x14ac:dyDescent="0.45"/>
    <row r="13504" ht="14.25" hidden="1" x14ac:dyDescent="0.45"/>
    <row r="13505" ht="14.25" hidden="1" x14ac:dyDescent="0.45"/>
    <row r="13506" ht="14.25" hidden="1" x14ac:dyDescent="0.45"/>
    <row r="13507" ht="14.25" hidden="1" x14ac:dyDescent="0.45"/>
    <row r="13508" ht="14.25" hidden="1" x14ac:dyDescent="0.45"/>
    <row r="13509" ht="14.25" hidden="1" x14ac:dyDescent="0.45"/>
    <row r="13510" ht="14.25" hidden="1" x14ac:dyDescent="0.45"/>
    <row r="13511" ht="14.25" hidden="1" x14ac:dyDescent="0.45"/>
    <row r="13512" ht="14.25" hidden="1" x14ac:dyDescent="0.45"/>
    <row r="13513" ht="14.25" hidden="1" x14ac:dyDescent="0.45"/>
    <row r="13514" ht="14.25" hidden="1" x14ac:dyDescent="0.45"/>
    <row r="13515" ht="14.25" hidden="1" x14ac:dyDescent="0.45"/>
    <row r="13516" ht="14.25" hidden="1" x14ac:dyDescent="0.45"/>
    <row r="13517" ht="14.25" hidden="1" x14ac:dyDescent="0.45"/>
    <row r="13518" ht="14.25" hidden="1" x14ac:dyDescent="0.45"/>
    <row r="13519" ht="14.25" hidden="1" x14ac:dyDescent="0.45"/>
    <row r="13520" ht="14.25" hidden="1" x14ac:dyDescent="0.45"/>
    <row r="13521" ht="14.25" hidden="1" x14ac:dyDescent="0.45"/>
    <row r="13522" ht="14.25" hidden="1" x14ac:dyDescent="0.45"/>
    <row r="13523" ht="14.25" hidden="1" x14ac:dyDescent="0.45"/>
    <row r="13524" ht="14.25" hidden="1" x14ac:dyDescent="0.45"/>
    <row r="13525" ht="14.25" hidden="1" x14ac:dyDescent="0.45"/>
    <row r="13526" ht="14.25" hidden="1" x14ac:dyDescent="0.45"/>
    <row r="13527" ht="14.25" hidden="1" x14ac:dyDescent="0.45"/>
    <row r="13528" ht="14.25" hidden="1" x14ac:dyDescent="0.45"/>
    <row r="13529" ht="14.25" hidden="1" x14ac:dyDescent="0.45"/>
    <row r="13530" ht="14.25" hidden="1" x14ac:dyDescent="0.45"/>
    <row r="13531" ht="14.25" hidden="1" x14ac:dyDescent="0.45"/>
    <row r="13532" ht="14.25" hidden="1" x14ac:dyDescent="0.45"/>
    <row r="13533" ht="14.25" hidden="1" x14ac:dyDescent="0.45"/>
    <row r="13534" ht="14.25" hidden="1" x14ac:dyDescent="0.45"/>
    <row r="13535" ht="14.25" hidden="1" x14ac:dyDescent="0.45"/>
    <row r="13536" ht="14.25" hidden="1" x14ac:dyDescent="0.45"/>
    <row r="13537" ht="14.25" hidden="1" x14ac:dyDescent="0.45"/>
    <row r="13538" ht="14.25" hidden="1" x14ac:dyDescent="0.45"/>
    <row r="13539" ht="14.25" hidden="1" x14ac:dyDescent="0.45"/>
    <row r="13540" ht="14.25" hidden="1" x14ac:dyDescent="0.45"/>
    <row r="13541" ht="14.25" hidden="1" x14ac:dyDescent="0.45"/>
    <row r="13542" ht="14.25" hidden="1" x14ac:dyDescent="0.45"/>
    <row r="13543" ht="14.25" hidden="1" x14ac:dyDescent="0.45"/>
    <row r="13544" ht="14.25" hidden="1" x14ac:dyDescent="0.45"/>
    <row r="13545" ht="14.25" hidden="1" x14ac:dyDescent="0.45"/>
    <row r="13546" ht="14.25" hidden="1" x14ac:dyDescent="0.45"/>
    <row r="13547" ht="14.25" hidden="1" x14ac:dyDescent="0.45"/>
    <row r="13548" ht="14.25" hidden="1" x14ac:dyDescent="0.45"/>
    <row r="13549" ht="14.25" hidden="1" x14ac:dyDescent="0.45"/>
    <row r="13550" ht="14.25" hidden="1" x14ac:dyDescent="0.45"/>
    <row r="13551" ht="14.25" hidden="1" x14ac:dyDescent="0.45"/>
    <row r="13552" ht="14.25" hidden="1" x14ac:dyDescent="0.45"/>
    <row r="13553" ht="14.25" hidden="1" x14ac:dyDescent="0.45"/>
    <row r="13554" ht="14.25" hidden="1" x14ac:dyDescent="0.45"/>
    <row r="13555" ht="14.25" hidden="1" x14ac:dyDescent="0.45"/>
    <row r="13556" ht="14.25" hidden="1" x14ac:dyDescent="0.45"/>
    <row r="13557" ht="14.25" hidden="1" x14ac:dyDescent="0.45"/>
    <row r="13558" ht="14.25" hidden="1" x14ac:dyDescent="0.45"/>
    <row r="13559" ht="14.25" hidden="1" x14ac:dyDescent="0.45"/>
    <row r="13560" ht="14.25" hidden="1" x14ac:dyDescent="0.45"/>
    <row r="13561" ht="14.25" hidden="1" x14ac:dyDescent="0.45"/>
    <row r="13562" ht="14.25" hidden="1" x14ac:dyDescent="0.45"/>
    <row r="13563" ht="14.25" hidden="1" x14ac:dyDescent="0.45"/>
    <row r="13564" ht="14.25" hidden="1" x14ac:dyDescent="0.45"/>
    <row r="13565" ht="14.25" hidden="1" x14ac:dyDescent="0.45"/>
    <row r="13566" ht="14.25" hidden="1" x14ac:dyDescent="0.45"/>
    <row r="13567" ht="14.25" hidden="1" x14ac:dyDescent="0.45"/>
    <row r="13568" ht="14.25" hidden="1" x14ac:dyDescent="0.45"/>
    <row r="13569" ht="14.25" hidden="1" x14ac:dyDescent="0.45"/>
    <row r="13570" ht="14.25" hidden="1" x14ac:dyDescent="0.45"/>
    <row r="13571" ht="14.25" hidden="1" x14ac:dyDescent="0.45"/>
    <row r="13572" ht="14.25" hidden="1" x14ac:dyDescent="0.45"/>
    <row r="13573" ht="14.25" hidden="1" x14ac:dyDescent="0.45"/>
    <row r="13574" ht="14.25" hidden="1" x14ac:dyDescent="0.45"/>
    <row r="13575" ht="14.25" hidden="1" x14ac:dyDescent="0.45"/>
    <row r="13576" ht="14.25" hidden="1" x14ac:dyDescent="0.45"/>
    <row r="13577" ht="14.25" hidden="1" x14ac:dyDescent="0.45"/>
    <row r="13578" ht="14.25" hidden="1" x14ac:dyDescent="0.45"/>
    <row r="13579" ht="14.25" hidden="1" x14ac:dyDescent="0.45"/>
    <row r="13580" ht="14.25" hidden="1" x14ac:dyDescent="0.45"/>
    <row r="13581" ht="14.25" hidden="1" x14ac:dyDescent="0.45"/>
    <row r="13582" ht="14.25" hidden="1" x14ac:dyDescent="0.45"/>
    <row r="13583" ht="14.25" hidden="1" x14ac:dyDescent="0.45"/>
    <row r="13584" ht="14.25" hidden="1" x14ac:dyDescent="0.45"/>
    <row r="13585" ht="14.25" hidden="1" x14ac:dyDescent="0.45"/>
    <row r="13586" ht="14.25" hidden="1" x14ac:dyDescent="0.45"/>
    <row r="13587" ht="14.25" hidden="1" x14ac:dyDescent="0.45"/>
    <row r="13588" ht="14.25" hidden="1" x14ac:dyDescent="0.45"/>
    <row r="13589" ht="14.25" hidden="1" x14ac:dyDescent="0.45"/>
    <row r="13590" ht="14.25" hidden="1" x14ac:dyDescent="0.45"/>
    <row r="13591" ht="14.25" hidden="1" x14ac:dyDescent="0.45"/>
    <row r="13592" ht="14.25" hidden="1" x14ac:dyDescent="0.45"/>
    <row r="13593" ht="14.25" hidden="1" x14ac:dyDescent="0.45"/>
    <row r="13594" ht="14.25" hidden="1" x14ac:dyDescent="0.45"/>
    <row r="13595" ht="14.25" hidden="1" x14ac:dyDescent="0.45"/>
    <row r="13596" ht="14.25" hidden="1" x14ac:dyDescent="0.45"/>
    <row r="13597" ht="14.25" hidden="1" x14ac:dyDescent="0.45"/>
    <row r="13598" ht="14.25" hidden="1" x14ac:dyDescent="0.45"/>
    <row r="13599" ht="14.25" hidden="1" x14ac:dyDescent="0.45"/>
    <row r="13600" ht="14.25" hidden="1" x14ac:dyDescent="0.45"/>
    <row r="13601" ht="14.25" hidden="1" x14ac:dyDescent="0.45"/>
    <row r="13602" ht="14.25" hidden="1" x14ac:dyDescent="0.45"/>
    <row r="13603" ht="14.25" hidden="1" x14ac:dyDescent="0.45"/>
    <row r="13604" ht="14.25" hidden="1" x14ac:dyDescent="0.45"/>
    <row r="13605" ht="14.25" hidden="1" x14ac:dyDescent="0.45"/>
    <row r="13606" ht="14.25" hidden="1" x14ac:dyDescent="0.45"/>
    <row r="13607" ht="14.25" hidden="1" x14ac:dyDescent="0.45"/>
    <row r="13608" ht="14.25" hidden="1" x14ac:dyDescent="0.45"/>
    <row r="13609" ht="14.25" hidden="1" x14ac:dyDescent="0.45"/>
    <row r="13610" ht="14.25" hidden="1" x14ac:dyDescent="0.45"/>
    <row r="13611" ht="14.25" hidden="1" x14ac:dyDescent="0.45"/>
    <row r="13612" ht="14.25" hidden="1" x14ac:dyDescent="0.45"/>
    <row r="13613" ht="14.25" hidden="1" x14ac:dyDescent="0.45"/>
    <row r="13614" ht="14.25" hidden="1" x14ac:dyDescent="0.45"/>
    <row r="13615" ht="14.25" hidden="1" x14ac:dyDescent="0.45"/>
    <row r="13616" ht="14.25" hidden="1" x14ac:dyDescent="0.45"/>
    <row r="13617" ht="14.25" hidden="1" x14ac:dyDescent="0.45"/>
    <row r="13618" ht="14.25" hidden="1" x14ac:dyDescent="0.45"/>
    <row r="13619" ht="14.25" hidden="1" x14ac:dyDescent="0.45"/>
    <row r="13620" ht="14.25" hidden="1" x14ac:dyDescent="0.45"/>
    <row r="13621" ht="14.25" hidden="1" x14ac:dyDescent="0.45"/>
    <row r="13622" ht="14.25" hidden="1" x14ac:dyDescent="0.45"/>
    <row r="13623" ht="14.25" hidden="1" x14ac:dyDescent="0.45"/>
    <row r="13624" ht="14.25" hidden="1" x14ac:dyDescent="0.45"/>
    <row r="13625" ht="14.25" hidden="1" x14ac:dyDescent="0.45"/>
    <row r="13626" ht="14.25" hidden="1" x14ac:dyDescent="0.45"/>
    <row r="13627" ht="14.25" hidden="1" x14ac:dyDescent="0.45"/>
    <row r="13628" ht="14.25" hidden="1" x14ac:dyDescent="0.45"/>
    <row r="13629" ht="14.25" hidden="1" x14ac:dyDescent="0.45"/>
    <row r="13630" ht="14.25" hidden="1" x14ac:dyDescent="0.45"/>
    <row r="13631" ht="14.25" hidden="1" x14ac:dyDescent="0.45"/>
    <row r="13632" ht="14.25" hidden="1" x14ac:dyDescent="0.45"/>
    <row r="13633" ht="14.25" hidden="1" x14ac:dyDescent="0.45"/>
    <row r="13634" ht="14.25" hidden="1" x14ac:dyDescent="0.45"/>
    <row r="13635" ht="14.25" hidden="1" x14ac:dyDescent="0.45"/>
    <row r="13636" ht="14.25" hidden="1" x14ac:dyDescent="0.45"/>
    <row r="13637" ht="14.25" hidden="1" x14ac:dyDescent="0.45"/>
    <row r="13638" ht="14.25" hidden="1" x14ac:dyDescent="0.45"/>
    <row r="13639" ht="14.25" hidden="1" x14ac:dyDescent="0.45"/>
    <row r="13640" ht="14.25" hidden="1" x14ac:dyDescent="0.45"/>
    <row r="13641" ht="14.25" hidden="1" x14ac:dyDescent="0.45"/>
    <row r="13642" ht="14.25" hidden="1" x14ac:dyDescent="0.45"/>
    <row r="13643" ht="14.25" hidden="1" x14ac:dyDescent="0.45"/>
    <row r="13644" ht="14.25" hidden="1" x14ac:dyDescent="0.45"/>
    <row r="13645" ht="14.25" hidden="1" x14ac:dyDescent="0.45"/>
    <row r="13646" ht="14.25" hidden="1" x14ac:dyDescent="0.45"/>
    <row r="13647" ht="14.25" hidden="1" x14ac:dyDescent="0.45"/>
    <row r="13648" ht="14.25" hidden="1" x14ac:dyDescent="0.45"/>
    <row r="13649" ht="14.25" hidden="1" x14ac:dyDescent="0.45"/>
    <row r="13650" ht="14.25" hidden="1" x14ac:dyDescent="0.45"/>
    <row r="13651" ht="14.25" hidden="1" x14ac:dyDescent="0.45"/>
    <row r="13652" ht="14.25" hidden="1" x14ac:dyDescent="0.45"/>
    <row r="13653" ht="14.25" hidden="1" x14ac:dyDescent="0.45"/>
    <row r="13654" ht="14.25" hidden="1" x14ac:dyDescent="0.45"/>
    <row r="13655" ht="14.25" hidden="1" x14ac:dyDescent="0.45"/>
    <row r="13656" ht="14.25" hidden="1" x14ac:dyDescent="0.45"/>
    <row r="13657" ht="14.25" hidden="1" x14ac:dyDescent="0.45"/>
    <row r="13658" ht="14.25" hidden="1" x14ac:dyDescent="0.45"/>
    <row r="13659" ht="14.25" hidden="1" x14ac:dyDescent="0.45"/>
    <row r="13660" ht="14.25" hidden="1" x14ac:dyDescent="0.45"/>
    <row r="13661" ht="14.25" hidden="1" x14ac:dyDescent="0.45"/>
    <row r="13662" ht="14.25" hidden="1" x14ac:dyDescent="0.45"/>
    <row r="13663" ht="14.25" hidden="1" x14ac:dyDescent="0.45"/>
    <row r="13664" ht="14.25" hidden="1" x14ac:dyDescent="0.45"/>
    <row r="13665" ht="14.25" hidden="1" x14ac:dyDescent="0.45"/>
    <row r="13666" ht="14.25" hidden="1" x14ac:dyDescent="0.45"/>
    <row r="13667" ht="14.25" hidden="1" x14ac:dyDescent="0.45"/>
    <row r="13668" ht="14.25" hidden="1" x14ac:dyDescent="0.45"/>
    <row r="13669" ht="14.25" hidden="1" x14ac:dyDescent="0.45"/>
    <row r="13670" ht="14.25" hidden="1" x14ac:dyDescent="0.45"/>
    <row r="13671" ht="14.25" hidden="1" x14ac:dyDescent="0.45"/>
    <row r="13672" ht="14.25" hidden="1" x14ac:dyDescent="0.45"/>
    <row r="13673" ht="14.25" hidden="1" x14ac:dyDescent="0.45"/>
    <row r="13674" ht="14.25" hidden="1" x14ac:dyDescent="0.45"/>
    <row r="13675" ht="14.25" hidden="1" x14ac:dyDescent="0.45"/>
    <row r="13676" ht="14.25" hidden="1" x14ac:dyDescent="0.45"/>
    <row r="13677" ht="14.25" hidden="1" x14ac:dyDescent="0.45"/>
    <row r="13678" ht="14.25" hidden="1" x14ac:dyDescent="0.45"/>
    <row r="13679" ht="14.25" hidden="1" x14ac:dyDescent="0.45"/>
    <row r="13680" ht="14.25" hidden="1" x14ac:dyDescent="0.45"/>
    <row r="13681" ht="14.25" hidden="1" x14ac:dyDescent="0.45"/>
    <row r="13682" ht="14.25" hidden="1" x14ac:dyDescent="0.45"/>
    <row r="13683" ht="14.25" hidden="1" x14ac:dyDescent="0.45"/>
    <row r="13684" ht="14.25" hidden="1" x14ac:dyDescent="0.45"/>
    <row r="13685" ht="14.25" hidden="1" x14ac:dyDescent="0.45"/>
    <row r="13686" ht="14.25" hidden="1" x14ac:dyDescent="0.45"/>
    <row r="13687" ht="14.25" hidden="1" x14ac:dyDescent="0.45"/>
    <row r="13688" ht="14.25" hidden="1" x14ac:dyDescent="0.45"/>
    <row r="13689" ht="14.25" hidden="1" x14ac:dyDescent="0.45"/>
    <row r="13690" ht="14.25" hidden="1" x14ac:dyDescent="0.45"/>
    <row r="13691" ht="14.25" hidden="1" x14ac:dyDescent="0.45"/>
    <row r="13692" ht="14.25" hidden="1" x14ac:dyDescent="0.45"/>
    <row r="13693" ht="14.25" hidden="1" x14ac:dyDescent="0.45"/>
    <row r="13694" ht="14.25" hidden="1" x14ac:dyDescent="0.45"/>
    <row r="13695" ht="14.25" hidden="1" x14ac:dyDescent="0.45"/>
    <row r="13696" ht="14.25" hidden="1" x14ac:dyDescent="0.45"/>
    <row r="13697" ht="14.25" hidden="1" x14ac:dyDescent="0.45"/>
    <row r="13698" ht="14.25" hidden="1" x14ac:dyDescent="0.45"/>
    <row r="13699" ht="14.25" hidden="1" x14ac:dyDescent="0.45"/>
    <row r="13700" ht="14.25" hidden="1" x14ac:dyDescent="0.45"/>
    <row r="13701" ht="14.25" hidden="1" x14ac:dyDescent="0.45"/>
    <row r="13702" ht="14.25" hidden="1" x14ac:dyDescent="0.45"/>
    <row r="13703" ht="14.25" hidden="1" x14ac:dyDescent="0.45"/>
    <row r="13704" ht="14.25" hidden="1" x14ac:dyDescent="0.45"/>
    <row r="13705" ht="14.25" hidden="1" x14ac:dyDescent="0.45"/>
    <row r="13706" ht="14.25" hidden="1" x14ac:dyDescent="0.45"/>
    <row r="13707" ht="14.25" hidden="1" x14ac:dyDescent="0.45"/>
    <row r="13708" ht="14.25" hidden="1" x14ac:dyDescent="0.45"/>
    <row r="13709" ht="14.25" hidden="1" x14ac:dyDescent="0.45"/>
    <row r="13710" ht="14.25" hidden="1" x14ac:dyDescent="0.45"/>
    <row r="13711" ht="14.25" hidden="1" x14ac:dyDescent="0.45"/>
    <row r="13712" ht="14.25" hidden="1" x14ac:dyDescent="0.45"/>
    <row r="13713" ht="14.25" hidden="1" x14ac:dyDescent="0.45"/>
    <row r="13714" ht="14.25" hidden="1" x14ac:dyDescent="0.45"/>
    <row r="13715" ht="14.25" hidden="1" x14ac:dyDescent="0.45"/>
    <row r="13716" ht="14.25" hidden="1" x14ac:dyDescent="0.45"/>
    <row r="13717" ht="14.25" hidden="1" x14ac:dyDescent="0.45"/>
    <row r="13718" ht="14.25" hidden="1" x14ac:dyDescent="0.45"/>
    <row r="13719" ht="14.25" hidden="1" x14ac:dyDescent="0.45"/>
    <row r="13720" ht="14.25" hidden="1" x14ac:dyDescent="0.45"/>
    <row r="13721" ht="14.25" hidden="1" x14ac:dyDescent="0.45"/>
    <row r="13722" ht="14.25" hidden="1" x14ac:dyDescent="0.45"/>
    <row r="13723" ht="14.25" hidden="1" x14ac:dyDescent="0.45"/>
    <row r="13724" ht="14.25" hidden="1" x14ac:dyDescent="0.45"/>
    <row r="13725" ht="14.25" hidden="1" x14ac:dyDescent="0.45"/>
    <row r="13726" ht="14.25" hidden="1" x14ac:dyDescent="0.45"/>
    <row r="13727" ht="14.25" hidden="1" x14ac:dyDescent="0.45"/>
    <row r="13728" ht="14.25" hidden="1" x14ac:dyDescent="0.45"/>
    <row r="13729" ht="14.25" hidden="1" x14ac:dyDescent="0.45"/>
    <row r="13730" ht="14.25" hidden="1" x14ac:dyDescent="0.45"/>
    <row r="13731" ht="14.25" hidden="1" x14ac:dyDescent="0.45"/>
    <row r="13732" ht="14.25" hidden="1" x14ac:dyDescent="0.45"/>
    <row r="13733" ht="14.25" hidden="1" x14ac:dyDescent="0.45"/>
    <row r="13734" ht="14.25" hidden="1" x14ac:dyDescent="0.45"/>
    <row r="13735" ht="14.25" hidden="1" x14ac:dyDescent="0.45"/>
    <row r="13736" ht="14.25" hidden="1" x14ac:dyDescent="0.45"/>
    <row r="13737" ht="14.25" hidden="1" x14ac:dyDescent="0.45"/>
    <row r="13738" ht="14.25" hidden="1" x14ac:dyDescent="0.45"/>
    <row r="13739" ht="14.25" hidden="1" x14ac:dyDescent="0.45"/>
    <row r="13740" ht="14.25" hidden="1" x14ac:dyDescent="0.45"/>
    <row r="13741" ht="14.25" hidden="1" x14ac:dyDescent="0.45"/>
    <row r="13742" ht="14.25" hidden="1" x14ac:dyDescent="0.45"/>
    <row r="13743" ht="14.25" hidden="1" x14ac:dyDescent="0.45"/>
    <row r="13744" ht="14.25" hidden="1" x14ac:dyDescent="0.45"/>
    <row r="13745" ht="14.25" hidden="1" x14ac:dyDescent="0.45"/>
    <row r="13746" ht="14.25" hidden="1" x14ac:dyDescent="0.45"/>
    <row r="13747" ht="14.25" hidden="1" x14ac:dyDescent="0.45"/>
    <row r="13748" ht="14.25" hidden="1" x14ac:dyDescent="0.45"/>
    <row r="13749" ht="14.25" hidden="1" x14ac:dyDescent="0.45"/>
    <row r="13750" ht="14.25" hidden="1" x14ac:dyDescent="0.45"/>
    <row r="13751" ht="14.25" hidden="1" x14ac:dyDescent="0.45"/>
    <row r="13752" ht="14.25" hidden="1" x14ac:dyDescent="0.45"/>
    <row r="13753" ht="14.25" hidden="1" x14ac:dyDescent="0.45"/>
    <row r="13754" ht="14.25" hidden="1" x14ac:dyDescent="0.45"/>
    <row r="13755" ht="14.25" hidden="1" x14ac:dyDescent="0.45"/>
    <row r="13756" ht="14.25" hidden="1" x14ac:dyDescent="0.45"/>
    <row r="13757" ht="14.25" hidden="1" x14ac:dyDescent="0.45"/>
    <row r="13758" ht="14.25" hidden="1" x14ac:dyDescent="0.45"/>
    <row r="13759" ht="14.25" hidden="1" x14ac:dyDescent="0.45"/>
    <row r="13760" ht="14.25" hidden="1" x14ac:dyDescent="0.45"/>
    <row r="13761" ht="14.25" hidden="1" x14ac:dyDescent="0.45"/>
    <row r="13762" ht="14.25" hidden="1" x14ac:dyDescent="0.45"/>
    <row r="13763" ht="14.25" hidden="1" x14ac:dyDescent="0.45"/>
    <row r="13764" ht="14.25" hidden="1" x14ac:dyDescent="0.45"/>
    <row r="13765" ht="14.25" hidden="1" x14ac:dyDescent="0.45"/>
    <row r="13766" ht="14.25" hidden="1" x14ac:dyDescent="0.45"/>
    <row r="13767" ht="14.25" hidden="1" x14ac:dyDescent="0.45"/>
    <row r="13768" ht="14.25" hidden="1" x14ac:dyDescent="0.45"/>
    <row r="13769" ht="14.25" hidden="1" x14ac:dyDescent="0.45"/>
    <row r="13770" ht="14.25" hidden="1" x14ac:dyDescent="0.45"/>
    <row r="13771" ht="14.25" hidden="1" x14ac:dyDescent="0.45"/>
    <row r="13772" ht="14.25" hidden="1" x14ac:dyDescent="0.45"/>
    <row r="13773" ht="14.25" hidden="1" x14ac:dyDescent="0.45"/>
    <row r="13774" ht="14.25" hidden="1" x14ac:dyDescent="0.45"/>
    <row r="13775" ht="14.25" hidden="1" x14ac:dyDescent="0.45"/>
    <row r="13776" ht="14.25" hidden="1" x14ac:dyDescent="0.45"/>
    <row r="13777" ht="14.25" hidden="1" x14ac:dyDescent="0.45"/>
    <row r="13778" ht="14.25" hidden="1" x14ac:dyDescent="0.45"/>
    <row r="13779" ht="14.25" hidden="1" x14ac:dyDescent="0.45"/>
    <row r="13780" ht="14.25" hidden="1" x14ac:dyDescent="0.45"/>
    <row r="13781" ht="14.25" hidden="1" x14ac:dyDescent="0.45"/>
    <row r="13782" ht="14.25" hidden="1" x14ac:dyDescent="0.45"/>
    <row r="13783" ht="14.25" hidden="1" x14ac:dyDescent="0.45"/>
    <row r="13784" ht="14.25" hidden="1" x14ac:dyDescent="0.45"/>
    <row r="13785" ht="14.25" hidden="1" x14ac:dyDescent="0.45"/>
    <row r="13786" ht="14.25" hidden="1" x14ac:dyDescent="0.45"/>
    <row r="13787" ht="14.25" hidden="1" x14ac:dyDescent="0.45"/>
    <row r="13788" ht="14.25" hidden="1" x14ac:dyDescent="0.45"/>
    <row r="13789" ht="14.25" hidden="1" x14ac:dyDescent="0.45"/>
    <row r="13790" ht="14.25" hidden="1" x14ac:dyDescent="0.45"/>
    <row r="13791" ht="14.25" hidden="1" x14ac:dyDescent="0.45"/>
    <row r="13792" ht="14.25" hidden="1" x14ac:dyDescent="0.45"/>
    <row r="13793" ht="14.25" hidden="1" x14ac:dyDescent="0.45"/>
    <row r="13794" ht="14.25" hidden="1" x14ac:dyDescent="0.45"/>
    <row r="13795" ht="14.25" hidden="1" x14ac:dyDescent="0.45"/>
    <row r="13796" ht="14.25" hidden="1" x14ac:dyDescent="0.45"/>
    <row r="13797" ht="14.25" hidden="1" x14ac:dyDescent="0.45"/>
    <row r="13798" ht="14.25" hidden="1" x14ac:dyDescent="0.45"/>
    <row r="13799" ht="14.25" hidden="1" x14ac:dyDescent="0.45"/>
    <row r="13800" ht="14.25" hidden="1" x14ac:dyDescent="0.45"/>
    <row r="13801" ht="14.25" hidden="1" x14ac:dyDescent="0.45"/>
    <row r="13802" ht="14.25" hidden="1" x14ac:dyDescent="0.45"/>
    <row r="13803" ht="14.25" hidden="1" x14ac:dyDescent="0.45"/>
    <row r="13804" ht="14.25" hidden="1" x14ac:dyDescent="0.45"/>
    <row r="13805" ht="14.25" hidden="1" x14ac:dyDescent="0.45"/>
    <row r="13806" ht="14.25" hidden="1" x14ac:dyDescent="0.45"/>
    <row r="13807" ht="14.25" hidden="1" x14ac:dyDescent="0.45"/>
    <row r="13808" ht="14.25" hidden="1" x14ac:dyDescent="0.45"/>
    <row r="13809" ht="14.25" hidden="1" x14ac:dyDescent="0.45"/>
    <row r="13810" ht="14.25" hidden="1" x14ac:dyDescent="0.45"/>
    <row r="13811" ht="14.25" hidden="1" x14ac:dyDescent="0.45"/>
    <row r="13812" ht="14.25" hidden="1" x14ac:dyDescent="0.45"/>
    <row r="13813" ht="14.25" hidden="1" x14ac:dyDescent="0.45"/>
    <row r="13814" ht="14.25" hidden="1" x14ac:dyDescent="0.45"/>
    <row r="13815" ht="14.25" hidden="1" x14ac:dyDescent="0.45"/>
    <row r="13816" ht="14.25" hidden="1" x14ac:dyDescent="0.45"/>
    <row r="13817" ht="14.25" hidden="1" x14ac:dyDescent="0.45"/>
    <row r="13818" ht="14.25" hidden="1" x14ac:dyDescent="0.45"/>
    <row r="13819" ht="14.25" hidden="1" x14ac:dyDescent="0.45"/>
    <row r="13820" ht="14.25" hidden="1" x14ac:dyDescent="0.45"/>
    <row r="13821" ht="14.25" hidden="1" x14ac:dyDescent="0.45"/>
    <row r="13822" ht="14.25" hidden="1" x14ac:dyDescent="0.45"/>
    <row r="13823" ht="14.25" hidden="1" x14ac:dyDescent="0.45"/>
    <row r="13824" ht="14.25" hidden="1" x14ac:dyDescent="0.45"/>
    <row r="13825" ht="14.25" hidden="1" x14ac:dyDescent="0.45"/>
    <row r="13826" ht="14.25" hidden="1" x14ac:dyDescent="0.45"/>
    <row r="13827" ht="14.25" hidden="1" x14ac:dyDescent="0.45"/>
    <row r="13828" ht="14.25" hidden="1" x14ac:dyDescent="0.45"/>
    <row r="13829" ht="14.25" hidden="1" x14ac:dyDescent="0.45"/>
    <row r="13830" ht="14.25" hidden="1" x14ac:dyDescent="0.45"/>
    <row r="13831" ht="14.25" hidden="1" x14ac:dyDescent="0.45"/>
    <row r="13832" ht="14.25" hidden="1" x14ac:dyDescent="0.45"/>
    <row r="13833" ht="14.25" hidden="1" x14ac:dyDescent="0.45"/>
    <row r="13834" ht="14.25" hidden="1" x14ac:dyDescent="0.45"/>
    <row r="13835" ht="14.25" hidden="1" x14ac:dyDescent="0.45"/>
    <row r="13836" ht="14.25" hidden="1" x14ac:dyDescent="0.45"/>
    <row r="13837" ht="14.25" hidden="1" x14ac:dyDescent="0.45"/>
    <row r="13838" ht="14.25" hidden="1" x14ac:dyDescent="0.45"/>
    <row r="13839" ht="14.25" hidden="1" x14ac:dyDescent="0.45"/>
    <row r="13840" ht="14.25" hidden="1" x14ac:dyDescent="0.45"/>
    <row r="13841" ht="14.25" hidden="1" x14ac:dyDescent="0.45"/>
    <row r="13842" ht="14.25" hidden="1" x14ac:dyDescent="0.45"/>
    <row r="13843" ht="14.25" hidden="1" x14ac:dyDescent="0.45"/>
    <row r="13844" ht="14.25" hidden="1" x14ac:dyDescent="0.45"/>
    <row r="13845" ht="14.25" hidden="1" x14ac:dyDescent="0.45"/>
    <row r="13846" ht="14.25" hidden="1" x14ac:dyDescent="0.45"/>
    <row r="13847" ht="14.25" hidden="1" x14ac:dyDescent="0.45"/>
    <row r="13848" ht="14.25" hidden="1" x14ac:dyDescent="0.45"/>
    <row r="13849" ht="14.25" hidden="1" x14ac:dyDescent="0.45"/>
    <row r="13850" ht="14.25" hidden="1" x14ac:dyDescent="0.45"/>
    <row r="13851" ht="14.25" hidden="1" x14ac:dyDescent="0.45"/>
    <row r="13852" ht="14.25" hidden="1" x14ac:dyDescent="0.45"/>
    <row r="13853" ht="14.25" hidden="1" x14ac:dyDescent="0.45"/>
    <row r="13854" ht="14.25" hidden="1" x14ac:dyDescent="0.45"/>
    <row r="13855" ht="14.25" hidden="1" x14ac:dyDescent="0.45"/>
    <row r="13856" ht="14.25" hidden="1" x14ac:dyDescent="0.45"/>
    <row r="13857" ht="14.25" hidden="1" x14ac:dyDescent="0.45"/>
    <row r="13858" ht="14.25" hidden="1" x14ac:dyDescent="0.45"/>
    <row r="13859" ht="14.25" hidden="1" x14ac:dyDescent="0.45"/>
    <row r="13860" ht="14.25" hidden="1" x14ac:dyDescent="0.45"/>
    <row r="13861" ht="14.25" hidden="1" x14ac:dyDescent="0.45"/>
    <row r="13862" ht="14.25" hidden="1" x14ac:dyDescent="0.45"/>
    <row r="13863" ht="14.25" hidden="1" x14ac:dyDescent="0.45"/>
    <row r="13864" ht="14.25" hidden="1" x14ac:dyDescent="0.45"/>
    <row r="13865" ht="14.25" hidden="1" x14ac:dyDescent="0.45"/>
    <row r="13866" ht="14.25" hidden="1" x14ac:dyDescent="0.45"/>
    <row r="13867" ht="14.25" hidden="1" x14ac:dyDescent="0.45"/>
    <row r="13868" ht="14.25" hidden="1" x14ac:dyDescent="0.45"/>
    <row r="13869" ht="14.25" hidden="1" x14ac:dyDescent="0.45"/>
    <row r="13870" ht="14.25" hidden="1" x14ac:dyDescent="0.45"/>
    <row r="13871" ht="14.25" hidden="1" x14ac:dyDescent="0.45"/>
    <row r="13872" ht="14.25" hidden="1" x14ac:dyDescent="0.45"/>
    <row r="13873" ht="14.25" hidden="1" x14ac:dyDescent="0.45"/>
    <row r="13874" ht="14.25" hidden="1" x14ac:dyDescent="0.45"/>
    <row r="13875" ht="14.25" hidden="1" x14ac:dyDescent="0.45"/>
    <row r="13876" ht="14.25" hidden="1" x14ac:dyDescent="0.45"/>
    <row r="13877" ht="14.25" hidden="1" x14ac:dyDescent="0.45"/>
    <row r="13878" ht="14.25" hidden="1" x14ac:dyDescent="0.45"/>
    <row r="13879" ht="14.25" hidden="1" x14ac:dyDescent="0.45"/>
    <row r="13880" ht="14.25" hidden="1" x14ac:dyDescent="0.45"/>
    <row r="13881" ht="14.25" hidden="1" x14ac:dyDescent="0.45"/>
    <row r="13882" ht="14.25" hidden="1" x14ac:dyDescent="0.45"/>
    <row r="13883" ht="14.25" hidden="1" x14ac:dyDescent="0.45"/>
    <row r="13884" ht="14.25" hidden="1" x14ac:dyDescent="0.45"/>
    <row r="13885" ht="14.25" hidden="1" x14ac:dyDescent="0.45"/>
    <row r="13886" ht="14.25" hidden="1" x14ac:dyDescent="0.45"/>
    <row r="13887" ht="14.25" hidden="1" x14ac:dyDescent="0.45"/>
    <row r="13888" ht="14.25" hidden="1" x14ac:dyDescent="0.45"/>
    <row r="13889" ht="14.25" hidden="1" x14ac:dyDescent="0.45"/>
    <row r="13890" ht="14.25" hidden="1" x14ac:dyDescent="0.45"/>
    <row r="13891" ht="14.25" hidden="1" x14ac:dyDescent="0.45"/>
    <row r="13892" ht="14.25" hidden="1" x14ac:dyDescent="0.45"/>
    <row r="13893" ht="14.25" hidden="1" x14ac:dyDescent="0.45"/>
    <row r="13894" ht="14.25" hidden="1" x14ac:dyDescent="0.45"/>
    <row r="13895" ht="14.25" hidden="1" x14ac:dyDescent="0.45"/>
    <row r="13896" ht="14.25" hidden="1" x14ac:dyDescent="0.45"/>
    <row r="13897" ht="14.25" hidden="1" x14ac:dyDescent="0.45"/>
    <row r="13898" ht="14.25" hidden="1" x14ac:dyDescent="0.45"/>
    <row r="13899" ht="14.25" hidden="1" x14ac:dyDescent="0.45"/>
    <row r="13900" ht="14.25" hidden="1" x14ac:dyDescent="0.45"/>
    <row r="13901" ht="14.25" hidden="1" x14ac:dyDescent="0.45"/>
    <row r="13902" ht="14.25" hidden="1" x14ac:dyDescent="0.45"/>
    <row r="13903" ht="14.25" hidden="1" x14ac:dyDescent="0.45"/>
    <row r="13904" ht="14.25" hidden="1" x14ac:dyDescent="0.45"/>
    <row r="13905" ht="14.25" hidden="1" x14ac:dyDescent="0.45"/>
    <row r="13906" ht="14.25" hidden="1" x14ac:dyDescent="0.45"/>
    <row r="13907" ht="14.25" hidden="1" x14ac:dyDescent="0.45"/>
    <row r="13908" ht="14.25" hidden="1" x14ac:dyDescent="0.45"/>
    <row r="13909" ht="14.25" hidden="1" x14ac:dyDescent="0.45"/>
    <row r="13910" ht="14.25" hidden="1" x14ac:dyDescent="0.45"/>
    <row r="13911" ht="14.25" hidden="1" x14ac:dyDescent="0.45"/>
    <row r="13912" ht="14.25" hidden="1" x14ac:dyDescent="0.45"/>
    <row r="13913" ht="14.25" hidden="1" x14ac:dyDescent="0.45"/>
    <row r="13914" ht="14.25" hidden="1" x14ac:dyDescent="0.45"/>
    <row r="13915" ht="14.25" hidden="1" x14ac:dyDescent="0.45"/>
    <row r="13916" ht="14.25" hidden="1" x14ac:dyDescent="0.45"/>
    <row r="13917" ht="14.25" hidden="1" x14ac:dyDescent="0.45"/>
    <row r="13918" ht="14.25" hidden="1" x14ac:dyDescent="0.45"/>
    <row r="13919" ht="14.25" hidden="1" x14ac:dyDescent="0.45"/>
    <row r="13920" ht="14.25" hidden="1" x14ac:dyDescent="0.45"/>
    <row r="13921" ht="14.25" hidden="1" x14ac:dyDescent="0.45"/>
    <row r="13922" ht="14.25" hidden="1" x14ac:dyDescent="0.45"/>
    <row r="13923" ht="14.25" hidden="1" x14ac:dyDescent="0.45"/>
    <row r="13924" ht="14.25" hidden="1" x14ac:dyDescent="0.45"/>
    <row r="13925" ht="14.25" hidden="1" x14ac:dyDescent="0.45"/>
    <row r="13926" ht="14.25" hidden="1" x14ac:dyDescent="0.45"/>
    <row r="13927" ht="14.25" hidden="1" x14ac:dyDescent="0.45"/>
    <row r="13928" ht="14.25" hidden="1" x14ac:dyDescent="0.45"/>
    <row r="13929" ht="14.25" hidden="1" x14ac:dyDescent="0.45"/>
    <row r="13930" ht="14.25" hidden="1" x14ac:dyDescent="0.45"/>
    <row r="13931" ht="14.25" hidden="1" x14ac:dyDescent="0.45"/>
    <row r="13932" ht="14.25" hidden="1" x14ac:dyDescent="0.45"/>
    <row r="13933" ht="14.25" hidden="1" x14ac:dyDescent="0.45"/>
    <row r="13934" ht="14.25" hidden="1" x14ac:dyDescent="0.45"/>
    <row r="13935" ht="14.25" hidden="1" x14ac:dyDescent="0.45"/>
    <row r="13936" ht="14.25" hidden="1" x14ac:dyDescent="0.45"/>
    <row r="13937" ht="14.25" hidden="1" x14ac:dyDescent="0.45"/>
    <row r="13938" ht="14.25" hidden="1" x14ac:dyDescent="0.45"/>
    <row r="13939" ht="14.25" hidden="1" x14ac:dyDescent="0.45"/>
    <row r="13940" ht="14.25" hidden="1" x14ac:dyDescent="0.45"/>
    <row r="13941" ht="14.25" hidden="1" x14ac:dyDescent="0.45"/>
    <row r="13942" ht="14.25" hidden="1" x14ac:dyDescent="0.45"/>
    <row r="13943" ht="14.25" hidden="1" x14ac:dyDescent="0.45"/>
    <row r="13944" ht="14.25" hidden="1" x14ac:dyDescent="0.45"/>
    <row r="13945" ht="14.25" hidden="1" x14ac:dyDescent="0.45"/>
    <row r="13946" ht="14.25" hidden="1" x14ac:dyDescent="0.45"/>
    <row r="13947" ht="14.25" hidden="1" x14ac:dyDescent="0.45"/>
    <row r="13948" ht="14.25" hidden="1" x14ac:dyDescent="0.45"/>
    <row r="13949" ht="14.25" hidden="1" x14ac:dyDescent="0.45"/>
    <row r="13950" ht="14.25" hidden="1" x14ac:dyDescent="0.45"/>
    <row r="13951" ht="14.25" hidden="1" x14ac:dyDescent="0.45"/>
    <row r="13952" ht="14.25" hidden="1" x14ac:dyDescent="0.45"/>
    <row r="13953" ht="14.25" hidden="1" x14ac:dyDescent="0.45"/>
    <row r="13954" ht="14.25" hidden="1" x14ac:dyDescent="0.45"/>
    <row r="13955" ht="14.25" hidden="1" x14ac:dyDescent="0.45"/>
    <row r="13956" ht="14.25" hidden="1" x14ac:dyDescent="0.45"/>
    <row r="13957" ht="14.25" hidden="1" x14ac:dyDescent="0.45"/>
    <row r="13958" ht="14.25" hidden="1" x14ac:dyDescent="0.45"/>
    <row r="13959" ht="14.25" hidden="1" x14ac:dyDescent="0.45"/>
    <row r="13960" ht="14.25" hidden="1" x14ac:dyDescent="0.45"/>
    <row r="13961" ht="14.25" hidden="1" x14ac:dyDescent="0.45"/>
    <row r="13962" ht="14.25" hidden="1" x14ac:dyDescent="0.45"/>
    <row r="13963" ht="14.25" hidden="1" x14ac:dyDescent="0.45"/>
    <row r="13964" ht="14.25" hidden="1" x14ac:dyDescent="0.45"/>
    <row r="13965" ht="14.25" hidden="1" x14ac:dyDescent="0.45"/>
    <row r="13966" ht="14.25" hidden="1" x14ac:dyDescent="0.45"/>
    <row r="13967" ht="14.25" hidden="1" x14ac:dyDescent="0.45"/>
    <row r="13968" ht="14.25" hidden="1" x14ac:dyDescent="0.45"/>
    <row r="13969" ht="14.25" hidden="1" x14ac:dyDescent="0.45"/>
    <row r="13970" ht="14.25" hidden="1" x14ac:dyDescent="0.45"/>
    <row r="13971" ht="14.25" hidden="1" x14ac:dyDescent="0.45"/>
    <row r="13972" ht="14.25" hidden="1" x14ac:dyDescent="0.45"/>
    <row r="13973" ht="14.25" hidden="1" x14ac:dyDescent="0.45"/>
    <row r="13974" ht="14.25" hidden="1" x14ac:dyDescent="0.45"/>
    <row r="13975" ht="14.25" hidden="1" x14ac:dyDescent="0.45"/>
    <row r="13976" ht="14.25" hidden="1" x14ac:dyDescent="0.45"/>
    <row r="13977" ht="14.25" hidden="1" x14ac:dyDescent="0.45"/>
    <row r="13978" ht="14.25" hidden="1" x14ac:dyDescent="0.45"/>
    <row r="13979" ht="14.25" hidden="1" x14ac:dyDescent="0.45"/>
    <row r="13980" ht="14.25" hidden="1" x14ac:dyDescent="0.45"/>
    <row r="13981" ht="14.25" hidden="1" x14ac:dyDescent="0.45"/>
    <row r="13982" ht="14.25" hidden="1" x14ac:dyDescent="0.45"/>
    <row r="13983" ht="14.25" hidden="1" x14ac:dyDescent="0.45"/>
    <row r="13984" ht="14.25" hidden="1" x14ac:dyDescent="0.45"/>
    <row r="13985" ht="14.25" hidden="1" x14ac:dyDescent="0.45"/>
    <row r="13986" ht="14.25" hidden="1" x14ac:dyDescent="0.45"/>
    <row r="13987" ht="14.25" hidden="1" x14ac:dyDescent="0.45"/>
    <row r="13988" ht="14.25" hidden="1" x14ac:dyDescent="0.45"/>
    <row r="13989" ht="14.25" hidden="1" x14ac:dyDescent="0.45"/>
    <row r="13990" ht="14.25" hidden="1" x14ac:dyDescent="0.45"/>
    <row r="13991" ht="14.25" hidden="1" x14ac:dyDescent="0.45"/>
    <row r="13992" ht="14.25" hidden="1" x14ac:dyDescent="0.45"/>
    <row r="13993" ht="14.25" hidden="1" x14ac:dyDescent="0.45"/>
    <row r="13994" ht="14.25" hidden="1" x14ac:dyDescent="0.45"/>
    <row r="13995" ht="14.25" hidden="1" x14ac:dyDescent="0.45"/>
    <row r="13996" ht="14.25" hidden="1" x14ac:dyDescent="0.45"/>
    <row r="13997" ht="14.25" hidden="1" x14ac:dyDescent="0.45"/>
    <row r="13998" ht="14.25" hidden="1" x14ac:dyDescent="0.45"/>
    <row r="13999" ht="14.25" hidden="1" x14ac:dyDescent="0.45"/>
    <row r="14000" ht="14.25" hidden="1" x14ac:dyDescent="0.45"/>
    <row r="14001" ht="14.25" hidden="1" x14ac:dyDescent="0.45"/>
    <row r="14002" ht="14.25" hidden="1" x14ac:dyDescent="0.45"/>
    <row r="14003" ht="14.25" hidden="1" x14ac:dyDescent="0.45"/>
    <row r="14004" ht="14.25" hidden="1" x14ac:dyDescent="0.45"/>
    <row r="14005" ht="14.25" hidden="1" x14ac:dyDescent="0.45"/>
    <row r="14006" ht="14.25" hidden="1" x14ac:dyDescent="0.45"/>
    <row r="14007" ht="14.25" hidden="1" x14ac:dyDescent="0.45"/>
    <row r="14008" ht="14.25" hidden="1" x14ac:dyDescent="0.45"/>
    <row r="14009" ht="14.25" hidden="1" x14ac:dyDescent="0.45"/>
    <row r="14010" ht="14.25" hidden="1" x14ac:dyDescent="0.45"/>
    <row r="14011" ht="14.25" hidden="1" x14ac:dyDescent="0.45"/>
    <row r="14012" ht="14.25" hidden="1" x14ac:dyDescent="0.45"/>
    <row r="14013" ht="14.25" hidden="1" x14ac:dyDescent="0.45"/>
    <row r="14014" ht="14.25" hidden="1" x14ac:dyDescent="0.45"/>
    <row r="14015" ht="14.25" hidden="1" x14ac:dyDescent="0.45"/>
    <row r="14016" ht="14.25" hidden="1" x14ac:dyDescent="0.45"/>
    <row r="14017" ht="14.25" hidden="1" x14ac:dyDescent="0.45"/>
    <row r="14018" ht="14.25" hidden="1" x14ac:dyDescent="0.45"/>
    <row r="14019" ht="14.25" hidden="1" x14ac:dyDescent="0.45"/>
    <row r="14020" ht="14.25" hidden="1" x14ac:dyDescent="0.45"/>
    <row r="14021" ht="14.25" hidden="1" x14ac:dyDescent="0.45"/>
    <row r="14022" ht="14.25" hidden="1" x14ac:dyDescent="0.45"/>
    <row r="14023" ht="14.25" hidden="1" x14ac:dyDescent="0.45"/>
    <row r="14024" ht="14.25" hidden="1" x14ac:dyDescent="0.45"/>
    <row r="14025" ht="14.25" hidden="1" x14ac:dyDescent="0.45"/>
    <row r="14026" ht="14.25" hidden="1" x14ac:dyDescent="0.45"/>
    <row r="14027" ht="14.25" hidden="1" x14ac:dyDescent="0.45"/>
    <row r="14028" ht="14.25" hidden="1" x14ac:dyDescent="0.45"/>
    <row r="14029" ht="14.25" hidden="1" x14ac:dyDescent="0.45"/>
    <row r="14030" ht="14.25" hidden="1" x14ac:dyDescent="0.45"/>
    <row r="14031" ht="14.25" hidden="1" x14ac:dyDescent="0.45"/>
    <row r="14032" ht="14.25" hidden="1" x14ac:dyDescent="0.45"/>
    <row r="14033" ht="14.25" hidden="1" x14ac:dyDescent="0.45"/>
    <row r="14034" ht="14.25" hidden="1" x14ac:dyDescent="0.45"/>
    <row r="14035" ht="14.25" hidden="1" x14ac:dyDescent="0.45"/>
    <row r="14036" ht="14.25" hidden="1" x14ac:dyDescent="0.45"/>
    <row r="14037" ht="14.25" hidden="1" x14ac:dyDescent="0.45"/>
    <row r="14038" ht="14.25" hidden="1" x14ac:dyDescent="0.45"/>
    <row r="14039" ht="14.25" hidden="1" x14ac:dyDescent="0.45"/>
    <row r="14040" ht="14.25" hidden="1" x14ac:dyDescent="0.45"/>
    <row r="14041" ht="14.25" hidden="1" x14ac:dyDescent="0.45"/>
    <row r="14042" ht="14.25" hidden="1" x14ac:dyDescent="0.45"/>
    <row r="14043" ht="14.25" hidden="1" x14ac:dyDescent="0.45"/>
    <row r="14044" ht="14.25" hidden="1" x14ac:dyDescent="0.45"/>
    <row r="14045" ht="14.25" hidden="1" x14ac:dyDescent="0.45"/>
    <row r="14046" ht="14.25" hidden="1" x14ac:dyDescent="0.45"/>
    <row r="14047" ht="14.25" hidden="1" x14ac:dyDescent="0.45"/>
    <row r="14048" ht="14.25" hidden="1" x14ac:dyDescent="0.45"/>
    <row r="14049" ht="14.25" hidden="1" x14ac:dyDescent="0.45"/>
    <row r="14050" ht="14.25" hidden="1" x14ac:dyDescent="0.45"/>
    <row r="14051" ht="14.25" hidden="1" x14ac:dyDescent="0.45"/>
    <row r="14052" ht="14.25" hidden="1" x14ac:dyDescent="0.45"/>
    <row r="14053" ht="14.25" hidden="1" x14ac:dyDescent="0.45"/>
    <row r="14054" ht="14.25" hidden="1" x14ac:dyDescent="0.45"/>
    <row r="14055" ht="14.25" hidden="1" x14ac:dyDescent="0.45"/>
    <row r="14056" ht="14.25" hidden="1" x14ac:dyDescent="0.45"/>
    <row r="14057" ht="14.25" hidden="1" x14ac:dyDescent="0.45"/>
    <row r="14058" ht="14.25" hidden="1" x14ac:dyDescent="0.45"/>
    <row r="14059" ht="14.25" hidden="1" x14ac:dyDescent="0.45"/>
    <row r="14060" ht="14.25" hidden="1" x14ac:dyDescent="0.45"/>
    <row r="14061" ht="14.25" hidden="1" x14ac:dyDescent="0.45"/>
    <row r="14062" ht="14.25" hidden="1" x14ac:dyDescent="0.45"/>
    <row r="14063" ht="14.25" hidden="1" x14ac:dyDescent="0.45"/>
    <row r="14064" ht="14.25" hidden="1" x14ac:dyDescent="0.45"/>
    <row r="14065" ht="14.25" hidden="1" x14ac:dyDescent="0.45"/>
    <row r="14066" ht="14.25" hidden="1" x14ac:dyDescent="0.45"/>
    <row r="14067" ht="14.25" hidden="1" x14ac:dyDescent="0.45"/>
    <row r="14068" ht="14.25" hidden="1" x14ac:dyDescent="0.45"/>
    <row r="14069" ht="14.25" hidden="1" x14ac:dyDescent="0.45"/>
    <row r="14070" ht="14.25" hidden="1" x14ac:dyDescent="0.45"/>
    <row r="14071" ht="14.25" hidden="1" x14ac:dyDescent="0.45"/>
    <row r="14072" ht="14.25" hidden="1" x14ac:dyDescent="0.45"/>
    <row r="14073" ht="14.25" hidden="1" x14ac:dyDescent="0.45"/>
    <row r="14074" ht="14.25" hidden="1" x14ac:dyDescent="0.45"/>
    <row r="14075" ht="14.25" hidden="1" x14ac:dyDescent="0.45"/>
    <row r="14076" ht="14.25" hidden="1" x14ac:dyDescent="0.45"/>
    <row r="14077" ht="14.25" hidden="1" x14ac:dyDescent="0.45"/>
    <row r="14078" ht="14.25" hidden="1" x14ac:dyDescent="0.45"/>
    <row r="14079" ht="14.25" hidden="1" x14ac:dyDescent="0.45"/>
    <row r="14080" ht="14.25" hidden="1" x14ac:dyDescent="0.45"/>
    <row r="14081" ht="14.25" hidden="1" x14ac:dyDescent="0.45"/>
    <row r="14082" ht="14.25" hidden="1" x14ac:dyDescent="0.45"/>
    <row r="14083" ht="14.25" hidden="1" x14ac:dyDescent="0.45"/>
    <row r="14084" ht="14.25" hidden="1" x14ac:dyDescent="0.45"/>
    <row r="14085" ht="14.25" hidden="1" x14ac:dyDescent="0.45"/>
    <row r="14086" ht="14.25" hidden="1" x14ac:dyDescent="0.45"/>
    <row r="14087" ht="14.25" hidden="1" x14ac:dyDescent="0.45"/>
    <row r="14088" ht="14.25" hidden="1" x14ac:dyDescent="0.45"/>
    <row r="14089" ht="14.25" hidden="1" x14ac:dyDescent="0.45"/>
    <row r="14090" ht="14.25" hidden="1" x14ac:dyDescent="0.45"/>
    <row r="14091" ht="14.25" hidden="1" x14ac:dyDescent="0.45"/>
    <row r="14092" ht="14.25" hidden="1" x14ac:dyDescent="0.45"/>
    <row r="14093" ht="14.25" hidden="1" x14ac:dyDescent="0.45"/>
    <row r="14094" ht="14.25" hidden="1" x14ac:dyDescent="0.45"/>
    <row r="14095" ht="14.25" hidden="1" x14ac:dyDescent="0.45"/>
    <row r="14096" ht="14.25" hidden="1" x14ac:dyDescent="0.45"/>
    <row r="14097" ht="14.25" hidden="1" x14ac:dyDescent="0.45"/>
    <row r="14098" ht="14.25" hidden="1" x14ac:dyDescent="0.45"/>
    <row r="14099" ht="14.25" hidden="1" x14ac:dyDescent="0.45"/>
    <row r="14100" ht="14.25" hidden="1" x14ac:dyDescent="0.45"/>
    <row r="14101" ht="14.25" hidden="1" x14ac:dyDescent="0.45"/>
    <row r="14102" ht="14.25" hidden="1" x14ac:dyDescent="0.45"/>
    <row r="14103" ht="14.25" hidden="1" x14ac:dyDescent="0.45"/>
    <row r="14104" ht="14.25" hidden="1" x14ac:dyDescent="0.45"/>
    <row r="14105" ht="14.25" hidden="1" x14ac:dyDescent="0.45"/>
    <row r="14106" ht="14.25" hidden="1" x14ac:dyDescent="0.45"/>
    <row r="14107" ht="14.25" hidden="1" x14ac:dyDescent="0.45"/>
    <row r="14108" ht="14.25" hidden="1" x14ac:dyDescent="0.45"/>
    <row r="14109" ht="14.25" hidden="1" x14ac:dyDescent="0.45"/>
    <row r="14110" ht="14.25" hidden="1" x14ac:dyDescent="0.45"/>
    <row r="14111" ht="14.25" hidden="1" x14ac:dyDescent="0.45"/>
    <row r="14112" ht="14.25" hidden="1" x14ac:dyDescent="0.45"/>
    <row r="14113" ht="14.25" hidden="1" x14ac:dyDescent="0.45"/>
    <row r="14114" ht="14.25" hidden="1" x14ac:dyDescent="0.45"/>
    <row r="14115" ht="14.25" hidden="1" x14ac:dyDescent="0.45"/>
    <row r="14116" ht="14.25" hidden="1" x14ac:dyDescent="0.45"/>
    <row r="14117" ht="14.25" hidden="1" x14ac:dyDescent="0.45"/>
    <row r="14118" ht="14.25" hidden="1" x14ac:dyDescent="0.45"/>
    <row r="14119" ht="14.25" hidden="1" x14ac:dyDescent="0.45"/>
    <row r="14120" ht="14.25" hidden="1" x14ac:dyDescent="0.45"/>
    <row r="14121" ht="14.25" hidden="1" x14ac:dyDescent="0.45"/>
    <row r="14122" ht="14.25" hidden="1" x14ac:dyDescent="0.45"/>
    <row r="14123" ht="14.25" hidden="1" x14ac:dyDescent="0.45"/>
    <row r="14124" ht="14.25" hidden="1" x14ac:dyDescent="0.45"/>
    <row r="14125" ht="14.25" hidden="1" x14ac:dyDescent="0.45"/>
    <row r="14126" ht="14.25" hidden="1" x14ac:dyDescent="0.45"/>
    <row r="14127" ht="14.25" hidden="1" x14ac:dyDescent="0.45"/>
    <row r="14128" ht="14.25" hidden="1" x14ac:dyDescent="0.45"/>
    <row r="14129" ht="14.25" hidden="1" x14ac:dyDescent="0.45"/>
    <row r="14130" ht="14.25" hidden="1" x14ac:dyDescent="0.45"/>
    <row r="14131" ht="14.25" hidden="1" x14ac:dyDescent="0.45"/>
    <row r="14132" ht="14.25" hidden="1" x14ac:dyDescent="0.45"/>
    <row r="14133" ht="14.25" hidden="1" x14ac:dyDescent="0.45"/>
    <row r="14134" ht="14.25" hidden="1" x14ac:dyDescent="0.45"/>
    <row r="14135" ht="14.25" hidden="1" x14ac:dyDescent="0.45"/>
    <row r="14136" ht="14.25" hidden="1" x14ac:dyDescent="0.45"/>
    <row r="14137" ht="14.25" hidden="1" x14ac:dyDescent="0.45"/>
    <row r="14138" ht="14.25" hidden="1" x14ac:dyDescent="0.45"/>
    <row r="14139" ht="14.25" hidden="1" x14ac:dyDescent="0.45"/>
    <row r="14140" ht="14.25" hidden="1" x14ac:dyDescent="0.45"/>
    <row r="14141" ht="14.25" hidden="1" x14ac:dyDescent="0.45"/>
    <row r="14142" ht="14.25" hidden="1" x14ac:dyDescent="0.45"/>
    <row r="14143" ht="14.25" hidden="1" x14ac:dyDescent="0.45"/>
    <row r="14144" ht="14.25" hidden="1" x14ac:dyDescent="0.45"/>
    <row r="14145" ht="14.25" hidden="1" x14ac:dyDescent="0.45"/>
    <row r="14146" ht="14.25" hidden="1" x14ac:dyDescent="0.45"/>
    <row r="14147" ht="14.25" hidden="1" x14ac:dyDescent="0.45"/>
    <row r="14148" ht="14.25" hidden="1" x14ac:dyDescent="0.45"/>
    <row r="14149" ht="14.25" hidden="1" x14ac:dyDescent="0.45"/>
    <row r="14150" ht="14.25" hidden="1" x14ac:dyDescent="0.45"/>
    <row r="14151" ht="14.25" hidden="1" x14ac:dyDescent="0.45"/>
    <row r="14152" ht="14.25" hidden="1" x14ac:dyDescent="0.45"/>
    <row r="14153" ht="14.25" hidden="1" x14ac:dyDescent="0.45"/>
    <row r="14154" ht="14.25" hidden="1" x14ac:dyDescent="0.45"/>
    <row r="14155" ht="14.25" hidden="1" x14ac:dyDescent="0.45"/>
    <row r="14156" ht="14.25" hidden="1" x14ac:dyDescent="0.45"/>
    <row r="14157" ht="14.25" hidden="1" x14ac:dyDescent="0.45"/>
    <row r="14158" ht="14.25" hidden="1" x14ac:dyDescent="0.45"/>
    <row r="14159" ht="14.25" hidden="1" x14ac:dyDescent="0.45"/>
    <row r="14160" ht="14.25" hidden="1" x14ac:dyDescent="0.45"/>
    <row r="14161" ht="14.25" hidden="1" x14ac:dyDescent="0.45"/>
    <row r="14162" ht="14.25" hidden="1" x14ac:dyDescent="0.45"/>
    <row r="14163" ht="14.25" hidden="1" x14ac:dyDescent="0.45"/>
    <row r="14164" ht="14.25" hidden="1" x14ac:dyDescent="0.45"/>
    <row r="14165" ht="14.25" hidden="1" x14ac:dyDescent="0.45"/>
    <row r="14166" ht="14.25" hidden="1" x14ac:dyDescent="0.45"/>
    <row r="14167" ht="14.25" hidden="1" x14ac:dyDescent="0.45"/>
    <row r="14168" ht="14.25" hidden="1" x14ac:dyDescent="0.45"/>
    <row r="14169" ht="14.25" hidden="1" x14ac:dyDescent="0.45"/>
    <row r="14170" ht="14.25" hidden="1" x14ac:dyDescent="0.45"/>
    <row r="14171" ht="14.25" hidden="1" x14ac:dyDescent="0.45"/>
    <row r="14172" ht="14.25" hidden="1" x14ac:dyDescent="0.45"/>
    <row r="14173" ht="14.25" hidden="1" x14ac:dyDescent="0.45"/>
    <row r="14174" ht="14.25" hidden="1" x14ac:dyDescent="0.45"/>
    <row r="14175" ht="14.25" hidden="1" x14ac:dyDescent="0.45"/>
    <row r="14176" ht="14.25" hidden="1" x14ac:dyDescent="0.45"/>
    <row r="14177" ht="14.25" hidden="1" x14ac:dyDescent="0.45"/>
    <row r="14178" ht="14.25" hidden="1" x14ac:dyDescent="0.45"/>
    <row r="14179" ht="14.25" hidden="1" x14ac:dyDescent="0.45"/>
    <row r="14180" ht="14.25" hidden="1" x14ac:dyDescent="0.45"/>
    <row r="14181" ht="14.25" hidden="1" x14ac:dyDescent="0.45"/>
    <row r="14182" ht="14.25" hidden="1" x14ac:dyDescent="0.45"/>
    <row r="14183" ht="14.25" hidden="1" x14ac:dyDescent="0.45"/>
    <row r="14184" ht="14.25" hidden="1" x14ac:dyDescent="0.45"/>
    <row r="14185" ht="14.25" hidden="1" x14ac:dyDescent="0.45"/>
    <row r="14186" ht="14.25" hidden="1" x14ac:dyDescent="0.45"/>
    <row r="14187" ht="14.25" hidden="1" x14ac:dyDescent="0.45"/>
    <row r="14188" ht="14.25" hidden="1" x14ac:dyDescent="0.45"/>
    <row r="14189" ht="14.25" hidden="1" x14ac:dyDescent="0.45"/>
    <row r="14190" ht="14.25" hidden="1" x14ac:dyDescent="0.45"/>
    <row r="14191" ht="14.25" hidden="1" x14ac:dyDescent="0.45"/>
    <row r="14192" ht="14.25" hidden="1" x14ac:dyDescent="0.45"/>
    <row r="14193" ht="14.25" hidden="1" x14ac:dyDescent="0.45"/>
    <row r="14194" ht="14.25" hidden="1" x14ac:dyDescent="0.45"/>
    <row r="14195" ht="14.25" hidden="1" x14ac:dyDescent="0.45"/>
    <row r="14196" ht="14.25" hidden="1" x14ac:dyDescent="0.45"/>
    <row r="14197" ht="14.25" hidden="1" x14ac:dyDescent="0.45"/>
    <row r="14198" ht="14.25" hidden="1" x14ac:dyDescent="0.45"/>
    <row r="14199" ht="14.25" hidden="1" x14ac:dyDescent="0.45"/>
    <row r="14200" ht="14.25" hidden="1" x14ac:dyDescent="0.45"/>
    <row r="14201" ht="14.25" hidden="1" x14ac:dyDescent="0.45"/>
    <row r="14202" ht="14.25" hidden="1" x14ac:dyDescent="0.45"/>
    <row r="14203" ht="14.25" hidden="1" x14ac:dyDescent="0.45"/>
    <row r="14204" ht="14.25" hidden="1" x14ac:dyDescent="0.45"/>
    <row r="14205" ht="14.25" hidden="1" x14ac:dyDescent="0.45"/>
    <row r="14206" ht="14.25" hidden="1" x14ac:dyDescent="0.45"/>
    <row r="14207" ht="14.25" hidden="1" x14ac:dyDescent="0.45"/>
    <row r="14208" ht="14.25" hidden="1" x14ac:dyDescent="0.45"/>
    <row r="14209" ht="14.25" hidden="1" x14ac:dyDescent="0.45"/>
    <row r="14210" ht="14.25" hidden="1" x14ac:dyDescent="0.45"/>
    <row r="14211" ht="14.25" hidden="1" x14ac:dyDescent="0.45"/>
    <row r="14212" ht="14.25" hidden="1" x14ac:dyDescent="0.45"/>
    <row r="14213" ht="14.25" hidden="1" x14ac:dyDescent="0.45"/>
    <row r="14214" ht="14.25" hidden="1" x14ac:dyDescent="0.45"/>
    <row r="14215" ht="14.25" hidden="1" x14ac:dyDescent="0.45"/>
    <row r="14216" ht="14.25" hidden="1" x14ac:dyDescent="0.45"/>
    <row r="14217" ht="14.25" hidden="1" x14ac:dyDescent="0.45"/>
    <row r="14218" ht="14.25" hidden="1" x14ac:dyDescent="0.45"/>
    <row r="14219" ht="14.25" hidden="1" x14ac:dyDescent="0.45"/>
    <row r="14220" ht="14.25" hidden="1" x14ac:dyDescent="0.45"/>
    <row r="14221" ht="14.25" hidden="1" x14ac:dyDescent="0.45"/>
    <row r="14222" ht="14.25" hidden="1" x14ac:dyDescent="0.45"/>
    <row r="14223" ht="14.25" hidden="1" x14ac:dyDescent="0.45"/>
    <row r="14224" ht="14.25" hidden="1" x14ac:dyDescent="0.45"/>
    <row r="14225" ht="14.25" hidden="1" x14ac:dyDescent="0.45"/>
    <row r="14226" ht="14.25" hidden="1" x14ac:dyDescent="0.45"/>
    <row r="14227" ht="14.25" hidden="1" x14ac:dyDescent="0.45"/>
    <row r="14228" ht="14.25" hidden="1" x14ac:dyDescent="0.45"/>
    <row r="14229" ht="14.25" hidden="1" x14ac:dyDescent="0.45"/>
    <row r="14230" ht="14.25" hidden="1" x14ac:dyDescent="0.45"/>
    <row r="14231" ht="14.25" hidden="1" x14ac:dyDescent="0.45"/>
    <row r="14232" ht="14.25" hidden="1" x14ac:dyDescent="0.45"/>
    <row r="14233" ht="14.25" hidden="1" x14ac:dyDescent="0.45"/>
    <row r="14234" ht="14.25" hidden="1" x14ac:dyDescent="0.45"/>
    <row r="14235" ht="14.25" hidden="1" x14ac:dyDescent="0.45"/>
    <row r="14236" ht="14.25" hidden="1" x14ac:dyDescent="0.45"/>
    <row r="14237" ht="14.25" hidden="1" x14ac:dyDescent="0.45"/>
    <row r="14238" ht="14.25" hidden="1" x14ac:dyDescent="0.45"/>
    <row r="14239" ht="14.25" hidden="1" x14ac:dyDescent="0.45"/>
    <row r="14240" ht="14.25" hidden="1" x14ac:dyDescent="0.45"/>
    <row r="14241" ht="14.25" hidden="1" x14ac:dyDescent="0.45"/>
    <row r="14242" ht="14.25" hidden="1" x14ac:dyDescent="0.45"/>
    <row r="14243" ht="14.25" hidden="1" x14ac:dyDescent="0.45"/>
    <row r="14244" ht="14.25" hidden="1" x14ac:dyDescent="0.45"/>
    <row r="14245" ht="14.25" hidden="1" x14ac:dyDescent="0.45"/>
    <row r="14246" ht="14.25" hidden="1" x14ac:dyDescent="0.45"/>
    <row r="14247" ht="14.25" hidden="1" x14ac:dyDescent="0.45"/>
    <row r="14248" ht="14.25" hidden="1" x14ac:dyDescent="0.45"/>
    <row r="14249" ht="14.25" hidden="1" x14ac:dyDescent="0.45"/>
    <row r="14250" ht="14.25" hidden="1" x14ac:dyDescent="0.45"/>
    <row r="14251" ht="14.25" hidden="1" x14ac:dyDescent="0.45"/>
    <row r="14252" ht="14.25" hidden="1" x14ac:dyDescent="0.45"/>
    <row r="14253" ht="14.25" hidden="1" x14ac:dyDescent="0.45"/>
    <row r="14254" ht="14.25" hidden="1" x14ac:dyDescent="0.45"/>
    <row r="14255" ht="14.25" hidden="1" x14ac:dyDescent="0.45"/>
    <row r="14256" ht="14.25" hidden="1" x14ac:dyDescent="0.45"/>
    <row r="14257" ht="14.25" hidden="1" x14ac:dyDescent="0.45"/>
    <row r="14258" ht="14.25" hidden="1" x14ac:dyDescent="0.45"/>
    <row r="14259" ht="14.25" hidden="1" x14ac:dyDescent="0.45"/>
    <row r="14260" ht="14.25" hidden="1" x14ac:dyDescent="0.45"/>
    <row r="14261" ht="14.25" hidden="1" x14ac:dyDescent="0.45"/>
    <row r="14262" ht="14.25" hidden="1" x14ac:dyDescent="0.45"/>
    <row r="14263" ht="14.25" hidden="1" x14ac:dyDescent="0.45"/>
    <row r="14264" ht="14.25" hidden="1" x14ac:dyDescent="0.45"/>
    <row r="14265" ht="14.25" hidden="1" x14ac:dyDescent="0.45"/>
    <row r="14266" ht="14.25" hidden="1" x14ac:dyDescent="0.45"/>
    <row r="14267" ht="14.25" hidden="1" x14ac:dyDescent="0.45"/>
    <row r="14268" ht="14.25" hidden="1" x14ac:dyDescent="0.45"/>
    <row r="14269" ht="14.25" hidden="1" x14ac:dyDescent="0.45"/>
    <row r="14270" ht="14.25" hidden="1" x14ac:dyDescent="0.45"/>
    <row r="14271" ht="14.25" hidden="1" x14ac:dyDescent="0.45"/>
    <row r="14272" ht="14.25" hidden="1" x14ac:dyDescent="0.45"/>
    <row r="14273" ht="14.25" hidden="1" x14ac:dyDescent="0.45"/>
    <row r="14274" ht="14.25" hidden="1" x14ac:dyDescent="0.45"/>
    <row r="14275" ht="14.25" hidden="1" x14ac:dyDescent="0.45"/>
    <row r="14276" ht="14.25" hidden="1" x14ac:dyDescent="0.45"/>
    <row r="14277" ht="14.25" hidden="1" x14ac:dyDescent="0.45"/>
    <row r="14278" ht="14.25" hidden="1" x14ac:dyDescent="0.45"/>
    <row r="14279" ht="14.25" hidden="1" x14ac:dyDescent="0.45"/>
    <row r="14280" ht="14.25" hidden="1" x14ac:dyDescent="0.45"/>
    <row r="14281" ht="14.25" hidden="1" x14ac:dyDescent="0.45"/>
    <row r="14282" ht="14.25" hidden="1" x14ac:dyDescent="0.45"/>
    <row r="14283" ht="14.25" hidden="1" x14ac:dyDescent="0.45"/>
    <row r="14284" ht="14.25" hidden="1" x14ac:dyDescent="0.45"/>
    <row r="14285" ht="14.25" hidden="1" x14ac:dyDescent="0.45"/>
    <row r="14286" ht="14.25" hidden="1" x14ac:dyDescent="0.45"/>
    <row r="14287" ht="14.25" hidden="1" x14ac:dyDescent="0.45"/>
    <row r="14288" ht="14.25" hidden="1" x14ac:dyDescent="0.45"/>
    <row r="14289" ht="14.25" hidden="1" x14ac:dyDescent="0.45"/>
    <row r="14290" ht="14.25" hidden="1" x14ac:dyDescent="0.45"/>
    <row r="14291" ht="14.25" hidden="1" x14ac:dyDescent="0.45"/>
    <row r="14292" ht="14.25" hidden="1" x14ac:dyDescent="0.45"/>
    <row r="14293" ht="14.25" hidden="1" x14ac:dyDescent="0.45"/>
    <row r="14294" ht="14.25" hidden="1" x14ac:dyDescent="0.45"/>
    <row r="14295" ht="14.25" hidden="1" x14ac:dyDescent="0.45"/>
    <row r="14296" ht="14.25" hidden="1" x14ac:dyDescent="0.45"/>
    <row r="14297" ht="14.25" hidden="1" x14ac:dyDescent="0.45"/>
    <row r="14298" ht="14.25" hidden="1" x14ac:dyDescent="0.45"/>
    <row r="14299" ht="14.25" hidden="1" x14ac:dyDescent="0.45"/>
    <row r="14300" ht="14.25" hidden="1" x14ac:dyDescent="0.45"/>
    <row r="14301" ht="14.25" hidden="1" x14ac:dyDescent="0.45"/>
    <row r="14302" ht="14.25" hidden="1" x14ac:dyDescent="0.45"/>
    <row r="14303" ht="14.25" hidden="1" x14ac:dyDescent="0.45"/>
    <row r="14304" ht="14.25" hidden="1" x14ac:dyDescent="0.45"/>
    <row r="14305" ht="14.25" hidden="1" x14ac:dyDescent="0.45"/>
    <row r="14306" ht="14.25" hidden="1" x14ac:dyDescent="0.45"/>
    <row r="14307" ht="14.25" hidden="1" x14ac:dyDescent="0.45"/>
    <row r="14308" ht="14.25" hidden="1" x14ac:dyDescent="0.45"/>
    <row r="14309" ht="14.25" hidden="1" x14ac:dyDescent="0.45"/>
    <row r="14310" ht="14.25" hidden="1" x14ac:dyDescent="0.45"/>
    <row r="14311" ht="14.25" hidden="1" x14ac:dyDescent="0.45"/>
    <row r="14312" ht="14.25" hidden="1" x14ac:dyDescent="0.45"/>
    <row r="14313" ht="14.25" hidden="1" x14ac:dyDescent="0.45"/>
    <row r="14314" ht="14.25" hidden="1" x14ac:dyDescent="0.45"/>
    <row r="14315" ht="14.25" hidden="1" x14ac:dyDescent="0.45"/>
    <row r="14316" ht="14.25" hidden="1" x14ac:dyDescent="0.45"/>
    <row r="14317" ht="14.25" hidden="1" x14ac:dyDescent="0.45"/>
    <row r="14318" ht="14.25" hidden="1" x14ac:dyDescent="0.45"/>
    <row r="14319" ht="14.25" hidden="1" x14ac:dyDescent="0.45"/>
    <row r="14320" ht="14.25" hidden="1" x14ac:dyDescent="0.45"/>
    <row r="14321" ht="14.25" hidden="1" x14ac:dyDescent="0.45"/>
    <row r="14322" ht="14.25" hidden="1" x14ac:dyDescent="0.45"/>
    <row r="14323" ht="14.25" hidden="1" x14ac:dyDescent="0.45"/>
    <row r="14324" ht="14.25" hidden="1" x14ac:dyDescent="0.45"/>
    <row r="14325" ht="14.25" hidden="1" x14ac:dyDescent="0.45"/>
    <row r="14326" ht="14.25" hidden="1" x14ac:dyDescent="0.45"/>
    <row r="14327" ht="14.25" hidden="1" x14ac:dyDescent="0.45"/>
    <row r="14328" ht="14.25" hidden="1" x14ac:dyDescent="0.45"/>
    <row r="14329" ht="14.25" hidden="1" x14ac:dyDescent="0.45"/>
    <row r="14330" ht="14.25" hidden="1" x14ac:dyDescent="0.45"/>
    <row r="14331" ht="14.25" hidden="1" x14ac:dyDescent="0.45"/>
    <row r="14332" ht="14.25" hidden="1" x14ac:dyDescent="0.45"/>
    <row r="14333" ht="14.25" hidden="1" x14ac:dyDescent="0.45"/>
    <row r="14334" ht="14.25" hidden="1" x14ac:dyDescent="0.45"/>
    <row r="14335" ht="14.25" hidden="1" x14ac:dyDescent="0.45"/>
    <row r="14336" ht="14.25" hidden="1" x14ac:dyDescent="0.45"/>
    <row r="14337" ht="14.25" hidden="1" x14ac:dyDescent="0.45"/>
    <row r="14338" ht="14.25" hidden="1" x14ac:dyDescent="0.45"/>
    <row r="14339" ht="14.25" hidden="1" x14ac:dyDescent="0.45"/>
    <row r="14340" ht="14.25" hidden="1" x14ac:dyDescent="0.45"/>
    <row r="14341" ht="14.25" hidden="1" x14ac:dyDescent="0.45"/>
    <row r="14342" ht="14.25" hidden="1" x14ac:dyDescent="0.45"/>
    <row r="14343" ht="14.25" hidden="1" x14ac:dyDescent="0.45"/>
    <row r="14344" ht="14.25" hidden="1" x14ac:dyDescent="0.45"/>
    <row r="14345" ht="14.25" hidden="1" x14ac:dyDescent="0.45"/>
    <row r="14346" ht="14.25" hidden="1" x14ac:dyDescent="0.45"/>
    <row r="14347" ht="14.25" hidden="1" x14ac:dyDescent="0.45"/>
    <row r="14348" ht="14.25" hidden="1" x14ac:dyDescent="0.45"/>
    <row r="14349" ht="14.25" hidden="1" x14ac:dyDescent="0.45"/>
    <row r="14350" ht="14.25" hidden="1" x14ac:dyDescent="0.45"/>
    <row r="14351" ht="14.25" hidden="1" x14ac:dyDescent="0.45"/>
    <row r="14352" ht="14.25" hidden="1" x14ac:dyDescent="0.45"/>
    <row r="14353" ht="14.25" hidden="1" x14ac:dyDescent="0.45"/>
    <row r="14354" ht="14.25" hidden="1" x14ac:dyDescent="0.45"/>
    <row r="14355" ht="14.25" hidden="1" x14ac:dyDescent="0.45"/>
    <row r="14356" ht="14.25" hidden="1" x14ac:dyDescent="0.45"/>
    <row r="14357" ht="14.25" hidden="1" x14ac:dyDescent="0.45"/>
    <row r="14358" ht="14.25" hidden="1" x14ac:dyDescent="0.45"/>
    <row r="14359" ht="14.25" hidden="1" x14ac:dyDescent="0.45"/>
    <row r="14360" ht="14.25" hidden="1" x14ac:dyDescent="0.45"/>
    <row r="14361" ht="14.25" hidden="1" x14ac:dyDescent="0.45"/>
    <row r="14362" ht="14.25" hidden="1" x14ac:dyDescent="0.45"/>
    <row r="14363" ht="14.25" hidden="1" x14ac:dyDescent="0.45"/>
    <row r="14364" ht="14.25" hidden="1" x14ac:dyDescent="0.45"/>
    <row r="14365" ht="14.25" hidden="1" x14ac:dyDescent="0.45"/>
    <row r="14366" ht="14.25" hidden="1" x14ac:dyDescent="0.45"/>
    <row r="14367" ht="14.25" hidden="1" x14ac:dyDescent="0.45"/>
    <row r="14368" ht="14.25" hidden="1" x14ac:dyDescent="0.45"/>
    <row r="14369" ht="14.25" hidden="1" x14ac:dyDescent="0.45"/>
    <row r="14370" ht="14.25" hidden="1" x14ac:dyDescent="0.45"/>
    <row r="14371" ht="14.25" hidden="1" x14ac:dyDescent="0.45"/>
    <row r="14372" ht="14.25" hidden="1" x14ac:dyDescent="0.45"/>
    <row r="14373" ht="14.25" hidden="1" x14ac:dyDescent="0.45"/>
    <row r="14374" ht="14.25" hidden="1" x14ac:dyDescent="0.45"/>
    <row r="14375" ht="14.25" hidden="1" x14ac:dyDescent="0.45"/>
    <row r="14376" ht="14.25" hidden="1" x14ac:dyDescent="0.45"/>
    <row r="14377" ht="14.25" hidden="1" x14ac:dyDescent="0.45"/>
    <row r="14378" ht="14.25" hidden="1" x14ac:dyDescent="0.45"/>
    <row r="14379" ht="14.25" hidden="1" x14ac:dyDescent="0.45"/>
    <row r="14380" ht="14.25" hidden="1" x14ac:dyDescent="0.45"/>
    <row r="14381" ht="14.25" hidden="1" x14ac:dyDescent="0.45"/>
    <row r="14382" ht="14.25" hidden="1" x14ac:dyDescent="0.45"/>
    <row r="14383" ht="14.25" hidden="1" x14ac:dyDescent="0.45"/>
    <row r="14384" ht="14.25" hidden="1" x14ac:dyDescent="0.45"/>
    <row r="14385" ht="14.25" hidden="1" x14ac:dyDescent="0.45"/>
    <row r="14386" ht="14.25" hidden="1" x14ac:dyDescent="0.45"/>
    <row r="14387" ht="14.25" hidden="1" x14ac:dyDescent="0.45"/>
    <row r="14388" ht="14.25" hidden="1" x14ac:dyDescent="0.45"/>
    <row r="14389" ht="14.25" hidden="1" x14ac:dyDescent="0.45"/>
    <row r="14390" ht="14.25" hidden="1" x14ac:dyDescent="0.45"/>
    <row r="14391" ht="14.25" hidden="1" x14ac:dyDescent="0.45"/>
    <row r="14392" ht="14.25" hidden="1" x14ac:dyDescent="0.45"/>
    <row r="14393" ht="14.25" hidden="1" x14ac:dyDescent="0.45"/>
    <row r="14394" ht="14.25" hidden="1" x14ac:dyDescent="0.45"/>
    <row r="14395" ht="14.25" hidden="1" x14ac:dyDescent="0.45"/>
    <row r="14396" ht="14.25" hidden="1" x14ac:dyDescent="0.45"/>
    <row r="14397" ht="14.25" hidden="1" x14ac:dyDescent="0.45"/>
    <row r="14398" ht="14.25" hidden="1" x14ac:dyDescent="0.45"/>
    <row r="14399" ht="14.25" hidden="1" x14ac:dyDescent="0.45"/>
    <row r="14400" ht="14.25" hidden="1" x14ac:dyDescent="0.45"/>
    <row r="14401" ht="14.25" hidden="1" x14ac:dyDescent="0.45"/>
    <row r="14402" ht="14.25" hidden="1" x14ac:dyDescent="0.45"/>
    <row r="14403" ht="14.25" hidden="1" x14ac:dyDescent="0.45"/>
    <row r="14404" ht="14.25" hidden="1" x14ac:dyDescent="0.45"/>
    <row r="14405" ht="14.25" hidden="1" x14ac:dyDescent="0.45"/>
    <row r="14406" ht="14.25" hidden="1" x14ac:dyDescent="0.45"/>
    <row r="14407" ht="14.25" hidden="1" x14ac:dyDescent="0.45"/>
    <row r="14408" ht="14.25" hidden="1" x14ac:dyDescent="0.45"/>
    <row r="14409" ht="14.25" hidden="1" x14ac:dyDescent="0.45"/>
    <row r="14410" ht="14.25" hidden="1" x14ac:dyDescent="0.45"/>
    <row r="14411" ht="14.25" hidden="1" x14ac:dyDescent="0.45"/>
    <row r="14412" ht="14.25" hidden="1" x14ac:dyDescent="0.45"/>
    <row r="14413" ht="14.25" hidden="1" x14ac:dyDescent="0.45"/>
    <row r="14414" ht="14.25" hidden="1" x14ac:dyDescent="0.45"/>
    <row r="14415" ht="14.25" hidden="1" x14ac:dyDescent="0.45"/>
    <row r="14416" ht="14.25" hidden="1" x14ac:dyDescent="0.45"/>
    <row r="14417" ht="14.25" hidden="1" x14ac:dyDescent="0.45"/>
    <row r="14418" ht="14.25" hidden="1" x14ac:dyDescent="0.45"/>
    <row r="14419" ht="14.25" hidden="1" x14ac:dyDescent="0.45"/>
    <row r="14420" ht="14.25" hidden="1" x14ac:dyDescent="0.45"/>
    <row r="14421" ht="14.25" hidden="1" x14ac:dyDescent="0.45"/>
    <row r="14422" ht="14.25" hidden="1" x14ac:dyDescent="0.45"/>
    <row r="14423" ht="14.25" hidden="1" x14ac:dyDescent="0.45"/>
    <row r="14424" ht="14.25" hidden="1" x14ac:dyDescent="0.45"/>
    <row r="14425" ht="14.25" hidden="1" x14ac:dyDescent="0.45"/>
    <row r="14426" ht="14.25" hidden="1" x14ac:dyDescent="0.45"/>
    <row r="14427" ht="14.25" hidden="1" x14ac:dyDescent="0.45"/>
    <row r="14428" ht="14.25" hidden="1" x14ac:dyDescent="0.45"/>
    <row r="14429" ht="14.25" hidden="1" x14ac:dyDescent="0.45"/>
    <row r="14430" ht="14.25" hidden="1" x14ac:dyDescent="0.45"/>
    <row r="14431" ht="14.25" hidden="1" x14ac:dyDescent="0.45"/>
    <row r="14432" ht="14.25" hidden="1" x14ac:dyDescent="0.45"/>
    <row r="14433" ht="14.25" hidden="1" x14ac:dyDescent="0.45"/>
    <row r="14434" ht="14.25" hidden="1" x14ac:dyDescent="0.45"/>
    <row r="14435" ht="14.25" hidden="1" x14ac:dyDescent="0.45"/>
    <row r="14436" ht="14.25" hidden="1" x14ac:dyDescent="0.45"/>
    <row r="14437" ht="14.25" hidden="1" x14ac:dyDescent="0.45"/>
    <row r="14438" ht="14.25" hidden="1" x14ac:dyDescent="0.45"/>
    <row r="14439" ht="14.25" hidden="1" x14ac:dyDescent="0.45"/>
    <row r="14440" ht="14.25" hidden="1" x14ac:dyDescent="0.45"/>
    <row r="14441" ht="14.25" hidden="1" x14ac:dyDescent="0.45"/>
    <row r="14442" ht="14.25" hidden="1" x14ac:dyDescent="0.45"/>
    <row r="14443" ht="14.25" hidden="1" x14ac:dyDescent="0.45"/>
    <row r="14444" ht="14.25" hidden="1" x14ac:dyDescent="0.45"/>
    <row r="14445" ht="14.25" hidden="1" x14ac:dyDescent="0.45"/>
    <row r="14446" ht="14.25" hidden="1" x14ac:dyDescent="0.45"/>
    <row r="14447" ht="14.25" hidden="1" x14ac:dyDescent="0.45"/>
    <row r="14448" ht="14.25" hidden="1" x14ac:dyDescent="0.45"/>
    <row r="14449" ht="14.25" hidden="1" x14ac:dyDescent="0.45"/>
    <row r="14450" ht="14.25" hidden="1" x14ac:dyDescent="0.45"/>
    <row r="14451" ht="14.25" hidden="1" x14ac:dyDescent="0.45"/>
    <row r="14452" ht="14.25" hidden="1" x14ac:dyDescent="0.45"/>
    <row r="14453" ht="14.25" hidden="1" x14ac:dyDescent="0.45"/>
    <row r="14454" ht="14.25" hidden="1" x14ac:dyDescent="0.45"/>
    <row r="14455" ht="14.25" hidden="1" x14ac:dyDescent="0.45"/>
    <row r="14456" ht="14.25" hidden="1" x14ac:dyDescent="0.45"/>
    <row r="14457" ht="14.25" hidden="1" x14ac:dyDescent="0.45"/>
    <row r="14458" ht="14.25" hidden="1" x14ac:dyDescent="0.45"/>
    <row r="14459" ht="14.25" hidden="1" x14ac:dyDescent="0.45"/>
    <row r="14460" ht="14.25" hidden="1" x14ac:dyDescent="0.45"/>
    <row r="14461" ht="14.25" hidden="1" x14ac:dyDescent="0.45"/>
    <row r="14462" ht="14.25" hidden="1" x14ac:dyDescent="0.45"/>
    <row r="14463" ht="14.25" hidden="1" x14ac:dyDescent="0.45"/>
    <row r="14464" ht="14.25" hidden="1" x14ac:dyDescent="0.45"/>
    <row r="14465" ht="14.25" hidden="1" x14ac:dyDescent="0.45"/>
    <row r="14466" ht="14.25" hidden="1" x14ac:dyDescent="0.45"/>
    <row r="14467" ht="14.25" hidden="1" x14ac:dyDescent="0.45"/>
    <row r="14468" ht="14.25" hidden="1" x14ac:dyDescent="0.45"/>
    <row r="14469" ht="14.25" hidden="1" x14ac:dyDescent="0.45"/>
    <row r="14470" ht="14.25" hidden="1" x14ac:dyDescent="0.45"/>
    <row r="14471" ht="14.25" hidden="1" x14ac:dyDescent="0.45"/>
    <row r="14472" ht="14.25" hidden="1" x14ac:dyDescent="0.45"/>
    <row r="14473" ht="14.25" hidden="1" x14ac:dyDescent="0.45"/>
    <row r="14474" ht="14.25" hidden="1" x14ac:dyDescent="0.45"/>
    <row r="14475" ht="14.25" hidden="1" x14ac:dyDescent="0.45"/>
    <row r="14476" ht="14.25" hidden="1" x14ac:dyDescent="0.45"/>
    <row r="14477" ht="14.25" hidden="1" x14ac:dyDescent="0.45"/>
    <row r="14478" ht="14.25" hidden="1" x14ac:dyDescent="0.45"/>
    <row r="14479" ht="14.25" hidden="1" x14ac:dyDescent="0.45"/>
    <row r="14480" ht="14.25" hidden="1" x14ac:dyDescent="0.45"/>
    <row r="14481" ht="14.25" hidden="1" x14ac:dyDescent="0.45"/>
    <row r="14482" ht="14.25" hidden="1" x14ac:dyDescent="0.45"/>
    <row r="14483" ht="14.25" hidden="1" x14ac:dyDescent="0.45"/>
    <row r="14484" ht="14.25" hidden="1" x14ac:dyDescent="0.45"/>
    <row r="14485" ht="14.25" hidden="1" x14ac:dyDescent="0.45"/>
    <row r="14486" ht="14.25" hidden="1" x14ac:dyDescent="0.45"/>
    <row r="14487" ht="14.25" hidden="1" x14ac:dyDescent="0.45"/>
    <row r="14488" ht="14.25" hidden="1" x14ac:dyDescent="0.45"/>
    <row r="14489" ht="14.25" hidden="1" x14ac:dyDescent="0.45"/>
    <row r="14490" ht="14.25" hidden="1" x14ac:dyDescent="0.45"/>
    <row r="14491" ht="14.25" hidden="1" x14ac:dyDescent="0.45"/>
    <row r="14492" ht="14.25" hidden="1" x14ac:dyDescent="0.45"/>
    <row r="14493" ht="14.25" hidden="1" x14ac:dyDescent="0.45"/>
    <row r="14494" ht="14.25" hidden="1" x14ac:dyDescent="0.45"/>
    <row r="14495" ht="14.25" hidden="1" x14ac:dyDescent="0.45"/>
    <row r="14496" ht="14.25" hidden="1" x14ac:dyDescent="0.45"/>
    <row r="14497" ht="14.25" hidden="1" x14ac:dyDescent="0.45"/>
    <row r="14498" ht="14.25" hidden="1" x14ac:dyDescent="0.45"/>
    <row r="14499" ht="14.25" hidden="1" x14ac:dyDescent="0.45"/>
    <row r="14500" ht="14.25" hidden="1" x14ac:dyDescent="0.45"/>
    <row r="14501" ht="14.25" hidden="1" x14ac:dyDescent="0.45"/>
    <row r="14502" ht="14.25" hidden="1" x14ac:dyDescent="0.45"/>
    <row r="14503" ht="14.25" hidden="1" x14ac:dyDescent="0.45"/>
    <row r="14504" ht="14.25" hidden="1" x14ac:dyDescent="0.45"/>
    <row r="14505" ht="14.25" hidden="1" x14ac:dyDescent="0.45"/>
    <row r="14506" ht="14.25" hidden="1" x14ac:dyDescent="0.45"/>
    <row r="14507" ht="14.25" hidden="1" x14ac:dyDescent="0.45"/>
    <row r="14508" ht="14.25" hidden="1" x14ac:dyDescent="0.45"/>
    <row r="14509" ht="14.25" hidden="1" x14ac:dyDescent="0.45"/>
    <row r="14510" ht="14.25" hidden="1" x14ac:dyDescent="0.45"/>
    <row r="14511" ht="14.25" hidden="1" x14ac:dyDescent="0.45"/>
    <row r="14512" ht="14.25" hidden="1" x14ac:dyDescent="0.45"/>
    <row r="14513" ht="14.25" hidden="1" x14ac:dyDescent="0.45"/>
    <row r="14514" ht="14.25" hidden="1" x14ac:dyDescent="0.45"/>
    <row r="14515" ht="14.25" hidden="1" x14ac:dyDescent="0.45"/>
    <row r="14516" ht="14.25" hidden="1" x14ac:dyDescent="0.45"/>
    <row r="14517" ht="14.25" hidden="1" x14ac:dyDescent="0.45"/>
    <row r="14518" ht="14.25" hidden="1" x14ac:dyDescent="0.45"/>
    <row r="14519" ht="14.25" hidden="1" x14ac:dyDescent="0.45"/>
    <row r="14520" ht="14.25" hidden="1" x14ac:dyDescent="0.45"/>
    <row r="14521" ht="14.25" hidden="1" x14ac:dyDescent="0.45"/>
    <row r="14522" ht="14.25" hidden="1" x14ac:dyDescent="0.45"/>
    <row r="14523" ht="14.25" hidden="1" x14ac:dyDescent="0.45"/>
    <row r="14524" ht="14.25" hidden="1" x14ac:dyDescent="0.45"/>
    <row r="14525" ht="14.25" hidden="1" x14ac:dyDescent="0.45"/>
    <row r="14526" ht="14.25" hidden="1" x14ac:dyDescent="0.45"/>
    <row r="14527" ht="14.25" hidden="1" x14ac:dyDescent="0.45"/>
    <row r="14528" ht="14.25" hidden="1" x14ac:dyDescent="0.45"/>
    <row r="14529" ht="14.25" hidden="1" x14ac:dyDescent="0.45"/>
    <row r="14530" ht="14.25" hidden="1" x14ac:dyDescent="0.45"/>
    <row r="14531" ht="14.25" hidden="1" x14ac:dyDescent="0.45"/>
    <row r="14532" ht="14.25" hidden="1" x14ac:dyDescent="0.45"/>
    <row r="14533" ht="14.25" hidden="1" x14ac:dyDescent="0.45"/>
    <row r="14534" ht="14.25" hidden="1" x14ac:dyDescent="0.45"/>
    <row r="14535" ht="14.25" hidden="1" x14ac:dyDescent="0.45"/>
    <row r="14536" ht="14.25" hidden="1" x14ac:dyDescent="0.45"/>
    <row r="14537" ht="14.25" hidden="1" x14ac:dyDescent="0.45"/>
    <row r="14538" ht="14.25" hidden="1" x14ac:dyDescent="0.45"/>
    <row r="14539" ht="14.25" hidden="1" x14ac:dyDescent="0.45"/>
    <row r="14540" ht="14.25" hidden="1" x14ac:dyDescent="0.45"/>
    <row r="14541" ht="14.25" hidden="1" x14ac:dyDescent="0.45"/>
    <row r="14542" ht="14.25" hidden="1" x14ac:dyDescent="0.45"/>
    <row r="14543" ht="14.25" hidden="1" x14ac:dyDescent="0.45"/>
    <row r="14544" ht="14.25" hidden="1" x14ac:dyDescent="0.45"/>
    <row r="14545" ht="14.25" hidden="1" x14ac:dyDescent="0.45"/>
    <row r="14546" ht="14.25" hidden="1" x14ac:dyDescent="0.45"/>
    <row r="14547" ht="14.25" hidden="1" x14ac:dyDescent="0.45"/>
    <row r="14548" ht="14.25" hidden="1" x14ac:dyDescent="0.45"/>
    <row r="14549" ht="14.25" hidden="1" x14ac:dyDescent="0.45"/>
    <row r="14550" ht="14.25" hidden="1" x14ac:dyDescent="0.45"/>
    <row r="14551" ht="14.25" hidden="1" x14ac:dyDescent="0.45"/>
    <row r="14552" ht="14.25" hidden="1" x14ac:dyDescent="0.45"/>
    <row r="14553" ht="14.25" hidden="1" x14ac:dyDescent="0.45"/>
    <row r="14554" ht="14.25" hidden="1" x14ac:dyDescent="0.45"/>
    <row r="14555" ht="14.25" hidden="1" x14ac:dyDescent="0.45"/>
    <row r="14556" ht="14.25" hidden="1" x14ac:dyDescent="0.45"/>
    <row r="14557" ht="14.25" hidden="1" x14ac:dyDescent="0.45"/>
    <row r="14558" ht="14.25" hidden="1" x14ac:dyDescent="0.45"/>
    <row r="14559" ht="14.25" hidden="1" x14ac:dyDescent="0.45"/>
    <row r="14560" ht="14.25" hidden="1" x14ac:dyDescent="0.45"/>
    <row r="14561" ht="14.25" hidden="1" x14ac:dyDescent="0.45"/>
    <row r="14562" ht="14.25" hidden="1" x14ac:dyDescent="0.45"/>
    <row r="14563" ht="14.25" hidden="1" x14ac:dyDescent="0.45"/>
    <row r="14564" ht="14.25" hidden="1" x14ac:dyDescent="0.45"/>
    <row r="14565" ht="14.25" hidden="1" x14ac:dyDescent="0.45"/>
    <row r="14566" ht="14.25" hidden="1" x14ac:dyDescent="0.45"/>
    <row r="14567" ht="14.25" hidden="1" x14ac:dyDescent="0.45"/>
    <row r="14568" ht="14.25" hidden="1" x14ac:dyDescent="0.45"/>
    <row r="14569" ht="14.25" hidden="1" x14ac:dyDescent="0.45"/>
    <row r="14570" ht="14.25" hidden="1" x14ac:dyDescent="0.45"/>
    <row r="14571" ht="14.25" hidden="1" x14ac:dyDescent="0.45"/>
    <row r="14572" ht="14.25" hidden="1" x14ac:dyDescent="0.45"/>
    <row r="14573" ht="14.25" hidden="1" x14ac:dyDescent="0.45"/>
    <row r="14574" ht="14.25" hidden="1" x14ac:dyDescent="0.45"/>
    <row r="14575" ht="14.25" hidden="1" x14ac:dyDescent="0.45"/>
    <row r="14576" ht="14.25" hidden="1" x14ac:dyDescent="0.45"/>
    <row r="14577" ht="14.25" hidden="1" x14ac:dyDescent="0.45"/>
    <row r="14578" ht="14.25" hidden="1" x14ac:dyDescent="0.45"/>
    <row r="14579" ht="14.25" hidden="1" x14ac:dyDescent="0.45"/>
    <row r="14580" ht="14.25" hidden="1" x14ac:dyDescent="0.45"/>
    <row r="14581" ht="14.25" hidden="1" x14ac:dyDescent="0.45"/>
    <row r="14582" ht="14.25" hidden="1" x14ac:dyDescent="0.45"/>
    <row r="14583" ht="14.25" hidden="1" x14ac:dyDescent="0.45"/>
    <row r="14584" ht="14.25" hidden="1" x14ac:dyDescent="0.45"/>
    <row r="14585" ht="14.25" hidden="1" x14ac:dyDescent="0.45"/>
    <row r="14586" ht="14.25" hidden="1" x14ac:dyDescent="0.45"/>
    <row r="14587" ht="14.25" hidden="1" x14ac:dyDescent="0.45"/>
    <row r="14588" ht="14.25" hidden="1" x14ac:dyDescent="0.45"/>
    <row r="14589" ht="14.25" hidden="1" x14ac:dyDescent="0.45"/>
    <row r="14590" ht="14.25" hidden="1" x14ac:dyDescent="0.45"/>
    <row r="14591" ht="14.25" hidden="1" x14ac:dyDescent="0.45"/>
    <row r="14592" ht="14.25" hidden="1" x14ac:dyDescent="0.45"/>
    <row r="14593" ht="14.25" hidden="1" x14ac:dyDescent="0.45"/>
    <row r="14594" ht="14.25" hidden="1" x14ac:dyDescent="0.45"/>
    <row r="14595" ht="14.25" hidden="1" x14ac:dyDescent="0.45"/>
    <row r="14596" ht="14.25" hidden="1" x14ac:dyDescent="0.45"/>
    <row r="14597" ht="14.25" hidden="1" x14ac:dyDescent="0.45"/>
    <row r="14598" ht="14.25" hidden="1" x14ac:dyDescent="0.45"/>
    <row r="14599" ht="14.25" hidden="1" x14ac:dyDescent="0.45"/>
    <row r="14600" ht="14.25" hidden="1" x14ac:dyDescent="0.45"/>
    <row r="14601" ht="14.25" hidden="1" x14ac:dyDescent="0.45"/>
    <row r="14602" ht="14.25" hidden="1" x14ac:dyDescent="0.45"/>
    <row r="14603" ht="14.25" hidden="1" x14ac:dyDescent="0.45"/>
    <row r="14604" ht="14.25" hidden="1" x14ac:dyDescent="0.45"/>
    <row r="14605" ht="14.25" hidden="1" x14ac:dyDescent="0.45"/>
    <row r="14606" ht="14.25" hidden="1" x14ac:dyDescent="0.45"/>
    <row r="14607" ht="14.25" hidden="1" x14ac:dyDescent="0.45"/>
    <row r="14608" ht="14.25" hidden="1" x14ac:dyDescent="0.45"/>
    <row r="14609" ht="14.25" hidden="1" x14ac:dyDescent="0.45"/>
    <row r="14610" ht="14.25" hidden="1" x14ac:dyDescent="0.45"/>
    <row r="14611" ht="14.25" hidden="1" x14ac:dyDescent="0.45"/>
    <row r="14612" ht="14.25" hidden="1" x14ac:dyDescent="0.45"/>
    <row r="14613" ht="14.25" hidden="1" x14ac:dyDescent="0.45"/>
    <row r="14614" ht="14.25" hidden="1" x14ac:dyDescent="0.45"/>
    <row r="14615" ht="14.25" hidden="1" x14ac:dyDescent="0.45"/>
    <row r="14616" ht="14.25" hidden="1" x14ac:dyDescent="0.45"/>
    <row r="14617" ht="14.25" hidden="1" x14ac:dyDescent="0.45"/>
    <row r="14618" ht="14.25" hidden="1" x14ac:dyDescent="0.45"/>
    <row r="14619" ht="14.25" hidden="1" x14ac:dyDescent="0.45"/>
    <row r="14620" ht="14.25" hidden="1" x14ac:dyDescent="0.45"/>
    <row r="14621" ht="14.25" hidden="1" x14ac:dyDescent="0.45"/>
    <row r="14622" ht="14.25" hidden="1" x14ac:dyDescent="0.45"/>
    <row r="14623" ht="14.25" hidden="1" x14ac:dyDescent="0.45"/>
    <row r="14624" ht="14.25" hidden="1" x14ac:dyDescent="0.45"/>
    <row r="14625" ht="14.25" hidden="1" x14ac:dyDescent="0.45"/>
    <row r="14626" ht="14.25" hidden="1" x14ac:dyDescent="0.45"/>
    <row r="14627" ht="14.25" hidden="1" x14ac:dyDescent="0.45"/>
    <row r="14628" ht="14.25" hidden="1" x14ac:dyDescent="0.45"/>
    <row r="14629" ht="14.25" hidden="1" x14ac:dyDescent="0.45"/>
    <row r="14630" ht="14.25" hidden="1" x14ac:dyDescent="0.45"/>
    <row r="14631" ht="14.25" hidden="1" x14ac:dyDescent="0.45"/>
    <row r="14632" ht="14.25" hidden="1" x14ac:dyDescent="0.45"/>
    <row r="14633" ht="14.25" hidden="1" x14ac:dyDescent="0.45"/>
    <row r="14634" ht="14.25" hidden="1" x14ac:dyDescent="0.45"/>
    <row r="14635" ht="14.25" hidden="1" x14ac:dyDescent="0.45"/>
    <row r="14636" ht="14.25" hidden="1" x14ac:dyDescent="0.45"/>
    <row r="14637" ht="14.25" hidden="1" x14ac:dyDescent="0.45"/>
    <row r="14638" ht="14.25" hidden="1" x14ac:dyDescent="0.45"/>
    <row r="14639" ht="14.25" hidden="1" x14ac:dyDescent="0.45"/>
    <row r="14640" ht="14.25" hidden="1" x14ac:dyDescent="0.45"/>
    <row r="14641" ht="14.25" hidden="1" x14ac:dyDescent="0.45"/>
    <row r="14642" ht="14.25" hidden="1" x14ac:dyDescent="0.45"/>
    <row r="14643" ht="14.25" hidden="1" x14ac:dyDescent="0.45"/>
    <row r="14644" ht="14.25" hidden="1" x14ac:dyDescent="0.45"/>
    <row r="14645" ht="14.25" hidden="1" x14ac:dyDescent="0.45"/>
    <row r="14646" ht="14.25" hidden="1" x14ac:dyDescent="0.45"/>
    <row r="14647" ht="14.25" hidden="1" x14ac:dyDescent="0.45"/>
    <row r="14648" ht="14.25" hidden="1" x14ac:dyDescent="0.45"/>
    <row r="14649" ht="14.25" hidden="1" x14ac:dyDescent="0.45"/>
    <row r="14650" ht="14.25" hidden="1" x14ac:dyDescent="0.45"/>
    <row r="14651" ht="14.25" hidden="1" x14ac:dyDescent="0.45"/>
    <row r="14652" ht="14.25" hidden="1" x14ac:dyDescent="0.45"/>
    <row r="14653" ht="14.25" hidden="1" x14ac:dyDescent="0.45"/>
    <row r="14654" ht="14.25" hidden="1" x14ac:dyDescent="0.45"/>
    <row r="14655" ht="14.25" hidden="1" x14ac:dyDescent="0.45"/>
    <row r="14656" ht="14.25" hidden="1" x14ac:dyDescent="0.45"/>
    <row r="14657" ht="14.25" hidden="1" x14ac:dyDescent="0.45"/>
    <row r="14658" ht="14.25" hidden="1" x14ac:dyDescent="0.45"/>
    <row r="14659" ht="14.25" hidden="1" x14ac:dyDescent="0.45"/>
    <row r="14660" ht="14.25" hidden="1" x14ac:dyDescent="0.45"/>
    <row r="14661" ht="14.25" hidden="1" x14ac:dyDescent="0.45"/>
    <row r="14662" ht="14.25" hidden="1" x14ac:dyDescent="0.45"/>
    <row r="14663" ht="14.25" hidden="1" x14ac:dyDescent="0.45"/>
    <row r="14664" ht="14.25" hidden="1" x14ac:dyDescent="0.45"/>
    <row r="14665" ht="14.25" hidden="1" x14ac:dyDescent="0.45"/>
    <row r="14666" ht="14.25" hidden="1" x14ac:dyDescent="0.45"/>
    <row r="14667" ht="14.25" hidden="1" x14ac:dyDescent="0.45"/>
    <row r="14668" ht="14.25" hidden="1" x14ac:dyDescent="0.45"/>
    <row r="14669" ht="14.25" hidden="1" x14ac:dyDescent="0.45"/>
    <row r="14670" ht="14.25" hidden="1" x14ac:dyDescent="0.45"/>
    <row r="14671" ht="14.25" hidden="1" x14ac:dyDescent="0.45"/>
    <row r="14672" ht="14.25" hidden="1" x14ac:dyDescent="0.45"/>
    <row r="14673" ht="14.25" hidden="1" x14ac:dyDescent="0.45"/>
    <row r="14674" ht="14.25" hidden="1" x14ac:dyDescent="0.45"/>
    <row r="14675" ht="14.25" hidden="1" x14ac:dyDescent="0.45"/>
    <row r="14676" ht="14.25" hidden="1" x14ac:dyDescent="0.45"/>
    <row r="14677" ht="14.25" hidden="1" x14ac:dyDescent="0.45"/>
    <row r="14678" ht="14.25" hidden="1" x14ac:dyDescent="0.45"/>
    <row r="14679" ht="14.25" hidden="1" x14ac:dyDescent="0.45"/>
    <row r="14680" ht="14.25" hidden="1" x14ac:dyDescent="0.45"/>
    <row r="14681" ht="14.25" hidden="1" x14ac:dyDescent="0.45"/>
    <row r="14682" ht="14.25" hidden="1" x14ac:dyDescent="0.45"/>
    <row r="14683" ht="14.25" hidden="1" x14ac:dyDescent="0.45"/>
    <row r="14684" ht="14.25" hidden="1" x14ac:dyDescent="0.45"/>
    <row r="14685" ht="14.25" hidden="1" x14ac:dyDescent="0.45"/>
    <row r="14686" ht="14.25" hidden="1" x14ac:dyDescent="0.45"/>
    <row r="14687" ht="14.25" hidden="1" x14ac:dyDescent="0.45"/>
    <row r="14688" ht="14.25" hidden="1" x14ac:dyDescent="0.45"/>
    <row r="14689" ht="14.25" hidden="1" x14ac:dyDescent="0.45"/>
    <row r="14690" ht="14.25" hidden="1" x14ac:dyDescent="0.45"/>
    <row r="14691" ht="14.25" hidden="1" x14ac:dyDescent="0.45"/>
    <row r="14692" ht="14.25" hidden="1" x14ac:dyDescent="0.45"/>
    <row r="14693" ht="14.25" hidden="1" x14ac:dyDescent="0.45"/>
    <row r="14694" ht="14.25" hidden="1" x14ac:dyDescent="0.45"/>
    <row r="14695" ht="14.25" hidden="1" x14ac:dyDescent="0.45"/>
    <row r="14696" ht="14.25" hidden="1" x14ac:dyDescent="0.45"/>
    <row r="14697" ht="14.25" hidden="1" x14ac:dyDescent="0.45"/>
    <row r="14698" ht="14.25" hidden="1" x14ac:dyDescent="0.45"/>
    <row r="14699" ht="14.25" hidden="1" x14ac:dyDescent="0.45"/>
    <row r="14700" ht="14.25" hidden="1" x14ac:dyDescent="0.45"/>
    <row r="14701" ht="14.25" hidden="1" x14ac:dyDescent="0.45"/>
    <row r="14702" ht="14.25" hidden="1" x14ac:dyDescent="0.45"/>
    <row r="14703" ht="14.25" hidden="1" x14ac:dyDescent="0.45"/>
    <row r="14704" ht="14.25" hidden="1" x14ac:dyDescent="0.45"/>
    <row r="14705" ht="14.25" hidden="1" x14ac:dyDescent="0.45"/>
    <row r="14706" ht="14.25" hidden="1" x14ac:dyDescent="0.45"/>
    <row r="14707" ht="14.25" hidden="1" x14ac:dyDescent="0.45"/>
    <row r="14708" ht="14.25" hidden="1" x14ac:dyDescent="0.45"/>
    <row r="14709" ht="14.25" hidden="1" x14ac:dyDescent="0.45"/>
    <row r="14710" ht="14.25" hidden="1" x14ac:dyDescent="0.45"/>
    <row r="14711" ht="14.25" hidden="1" x14ac:dyDescent="0.45"/>
    <row r="14712" ht="14.25" hidden="1" x14ac:dyDescent="0.45"/>
    <row r="14713" ht="14.25" hidden="1" x14ac:dyDescent="0.45"/>
    <row r="14714" ht="14.25" hidden="1" x14ac:dyDescent="0.45"/>
    <row r="14715" ht="14.25" hidden="1" x14ac:dyDescent="0.45"/>
    <row r="14716" ht="14.25" hidden="1" x14ac:dyDescent="0.45"/>
    <row r="14717" ht="14.25" hidden="1" x14ac:dyDescent="0.45"/>
    <row r="14718" ht="14.25" hidden="1" x14ac:dyDescent="0.45"/>
    <row r="14719" ht="14.25" hidden="1" x14ac:dyDescent="0.45"/>
    <row r="14720" ht="14.25" hidden="1" x14ac:dyDescent="0.45"/>
    <row r="14721" ht="14.25" hidden="1" x14ac:dyDescent="0.45"/>
    <row r="14722" ht="14.25" hidden="1" x14ac:dyDescent="0.45"/>
    <row r="14723" ht="14.25" hidden="1" x14ac:dyDescent="0.45"/>
    <row r="14724" ht="14.25" hidden="1" x14ac:dyDescent="0.45"/>
    <row r="14725" ht="14.25" hidden="1" x14ac:dyDescent="0.45"/>
    <row r="14726" ht="14.25" hidden="1" x14ac:dyDescent="0.45"/>
    <row r="14727" ht="14.25" hidden="1" x14ac:dyDescent="0.45"/>
    <row r="14728" ht="14.25" hidden="1" x14ac:dyDescent="0.45"/>
    <row r="14729" ht="14.25" hidden="1" x14ac:dyDescent="0.45"/>
    <row r="14730" ht="14.25" hidden="1" x14ac:dyDescent="0.45"/>
    <row r="14731" ht="14.25" hidden="1" x14ac:dyDescent="0.45"/>
    <row r="14732" ht="14.25" hidden="1" x14ac:dyDescent="0.45"/>
    <row r="14733" ht="14.25" hidden="1" x14ac:dyDescent="0.45"/>
    <row r="14734" ht="14.25" hidden="1" x14ac:dyDescent="0.45"/>
    <row r="14735" ht="14.25" hidden="1" x14ac:dyDescent="0.45"/>
    <row r="14736" ht="14.25" hidden="1" x14ac:dyDescent="0.45"/>
    <row r="14737" ht="14.25" hidden="1" x14ac:dyDescent="0.45"/>
    <row r="14738" ht="14.25" hidden="1" x14ac:dyDescent="0.45"/>
    <row r="14739" ht="14.25" hidden="1" x14ac:dyDescent="0.45"/>
    <row r="14740" ht="14.25" hidden="1" x14ac:dyDescent="0.45"/>
    <row r="14741" ht="14.25" hidden="1" x14ac:dyDescent="0.45"/>
    <row r="14742" ht="14.25" hidden="1" x14ac:dyDescent="0.45"/>
    <row r="14743" ht="14.25" hidden="1" x14ac:dyDescent="0.45"/>
    <row r="14744" ht="14.25" hidden="1" x14ac:dyDescent="0.45"/>
    <row r="14745" ht="14.25" hidden="1" x14ac:dyDescent="0.45"/>
    <row r="14746" ht="14.25" hidden="1" x14ac:dyDescent="0.45"/>
    <row r="14747" ht="14.25" hidden="1" x14ac:dyDescent="0.45"/>
    <row r="14748" ht="14.25" hidden="1" x14ac:dyDescent="0.45"/>
    <row r="14749" ht="14.25" hidden="1" x14ac:dyDescent="0.45"/>
    <row r="14750" ht="14.25" hidden="1" x14ac:dyDescent="0.45"/>
    <row r="14751" ht="14.25" hidden="1" x14ac:dyDescent="0.45"/>
    <row r="14752" ht="14.25" hidden="1" x14ac:dyDescent="0.45"/>
    <row r="14753" ht="14.25" hidden="1" x14ac:dyDescent="0.45"/>
    <row r="14754" ht="14.25" hidden="1" x14ac:dyDescent="0.45"/>
    <row r="14755" ht="14.25" hidden="1" x14ac:dyDescent="0.45"/>
    <row r="14756" ht="14.25" hidden="1" x14ac:dyDescent="0.45"/>
    <row r="14757" ht="14.25" hidden="1" x14ac:dyDescent="0.45"/>
    <row r="14758" ht="14.25" hidden="1" x14ac:dyDescent="0.45"/>
    <row r="14759" ht="14.25" hidden="1" x14ac:dyDescent="0.45"/>
    <row r="14760" ht="14.25" hidden="1" x14ac:dyDescent="0.45"/>
    <row r="14761" ht="14.25" hidden="1" x14ac:dyDescent="0.45"/>
    <row r="14762" ht="14.25" hidden="1" x14ac:dyDescent="0.45"/>
    <row r="14763" ht="14.25" hidden="1" x14ac:dyDescent="0.45"/>
    <row r="14764" ht="14.25" hidden="1" x14ac:dyDescent="0.45"/>
    <row r="14765" ht="14.25" hidden="1" x14ac:dyDescent="0.45"/>
    <row r="14766" ht="14.25" hidden="1" x14ac:dyDescent="0.45"/>
    <row r="14767" ht="14.25" hidden="1" x14ac:dyDescent="0.45"/>
    <row r="14768" ht="14.25" hidden="1" x14ac:dyDescent="0.45"/>
    <row r="14769" ht="14.25" hidden="1" x14ac:dyDescent="0.45"/>
    <row r="14770" ht="14.25" hidden="1" x14ac:dyDescent="0.45"/>
    <row r="14771" ht="14.25" hidden="1" x14ac:dyDescent="0.45"/>
    <row r="14772" ht="14.25" hidden="1" x14ac:dyDescent="0.45"/>
    <row r="14773" ht="14.25" hidden="1" x14ac:dyDescent="0.45"/>
    <row r="14774" ht="14.25" hidden="1" x14ac:dyDescent="0.45"/>
    <row r="14775" ht="14.25" hidden="1" x14ac:dyDescent="0.45"/>
    <row r="14776" ht="14.25" hidden="1" x14ac:dyDescent="0.45"/>
    <row r="14777" ht="14.25" hidden="1" x14ac:dyDescent="0.45"/>
    <row r="14778" ht="14.25" hidden="1" x14ac:dyDescent="0.45"/>
    <row r="14779" ht="14.25" hidden="1" x14ac:dyDescent="0.45"/>
    <row r="14780" ht="14.25" hidden="1" x14ac:dyDescent="0.45"/>
    <row r="14781" ht="14.25" hidden="1" x14ac:dyDescent="0.45"/>
    <row r="14782" ht="14.25" hidden="1" x14ac:dyDescent="0.45"/>
    <row r="14783" ht="14.25" hidden="1" x14ac:dyDescent="0.45"/>
    <row r="14784" ht="14.25" hidden="1" x14ac:dyDescent="0.45"/>
    <row r="14785" ht="14.25" hidden="1" x14ac:dyDescent="0.45"/>
    <row r="14786" ht="14.25" hidden="1" x14ac:dyDescent="0.45"/>
    <row r="14787" ht="14.25" hidden="1" x14ac:dyDescent="0.45"/>
    <row r="14788" ht="14.25" hidden="1" x14ac:dyDescent="0.45"/>
    <row r="14789" ht="14.25" hidden="1" x14ac:dyDescent="0.45"/>
    <row r="14790" ht="14.25" hidden="1" x14ac:dyDescent="0.45"/>
    <row r="14791" ht="14.25" hidden="1" x14ac:dyDescent="0.45"/>
    <row r="14792" ht="14.25" hidden="1" x14ac:dyDescent="0.45"/>
    <row r="14793" ht="14.25" hidden="1" x14ac:dyDescent="0.45"/>
    <row r="14794" ht="14.25" hidden="1" x14ac:dyDescent="0.45"/>
    <row r="14795" ht="14.25" hidden="1" x14ac:dyDescent="0.45"/>
    <row r="14796" ht="14.25" hidden="1" x14ac:dyDescent="0.45"/>
    <row r="14797" ht="14.25" hidden="1" x14ac:dyDescent="0.45"/>
    <row r="14798" ht="14.25" hidden="1" x14ac:dyDescent="0.45"/>
    <row r="14799" ht="14.25" hidden="1" x14ac:dyDescent="0.45"/>
    <row r="14800" ht="14.25" hidden="1" x14ac:dyDescent="0.45"/>
    <row r="14801" ht="14.25" hidden="1" x14ac:dyDescent="0.45"/>
    <row r="14802" ht="14.25" hidden="1" x14ac:dyDescent="0.45"/>
    <row r="14803" ht="14.25" hidden="1" x14ac:dyDescent="0.45"/>
    <row r="14804" ht="14.25" hidden="1" x14ac:dyDescent="0.45"/>
    <row r="14805" ht="14.25" hidden="1" x14ac:dyDescent="0.45"/>
    <row r="14806" ht="14.25" hidden="1" x14ac:dyDescent="0.45"/>
    <row r="14807" ht="14.25" hidden="1" x14ac:dyDescent="0.45"/>
    <row r="14808" ht="14.25" hidden="1" x14ac:dyDescent="0.45"/>
    <row r="14809" ht="14.25" hidden="1" x14ac:dyDescent="0.45"/>
    <row r="14810" ht="14.25" hidden="1" x14ac:dyDescent="0.45"/>
    <row r="14811" ht="14.25" hidden="1" x14ac:dyDescent="0.45"/>
    <row r="14812" ht="14.25" hidden="1" x14ac:dyDescent="0.45"/>
    <row r="14813" ht="14.25" hidden="1" x14ac:dyDescent="0.45"/>
    <row r="14814" ht="14.25" hidden="1" x14ac:dyDescent="0.45"/>
    <row r="14815" ht="14.25" hidden="1" x14ac:dyDescent="0.45"/>
    <row r="14816" ht="14.25" hidden="1" x14ac:dyDescent="0.45"/>
    <row r="14817" ht="14.25" hidden="1" x14ac:dyDescent="0.45"/>
    <row r="14818" ht="14.25" hidden="1" x14ac:dyDescent="0.45"/>
    <row r="14819" ht="14.25" hidden="1" x14ac:dyDescent="0.45"/>
    <row r="14820" ht="14.25" hidden="1" x14ac:dyDescent="0.45"/>
    <row r="14821" ht="14.25" hidden="1" x14ac:dyDescent="0.45"/>
    <row r="14822" ht="14.25" hidden="1" x14ac:dyDescent="0.45"/>
    <row r="14823" ht="14.25" hidden="1" x14ac:dyDescent="0.45"/>
    <row r="14824" ht="14.25" hidden="1" x14ac:dyDescent="0.45"/>
    <row r="14825" ht="14.25" hidden="1" x14ac:dyDescent="0.45"/>
    <row r="14826" ht="14.25" hidden="1" x14ac:dyDescent="0.45"/>
    <row r="14827" ht="14.25" hidden="1" x14ac:dyDescent="0.45"/>
    <row r="14828" ht="14.25" hidden="1" x14ac:dyDescent="0.45"/>
    <row r="14829" ht="14.25" hidden="1" x14ac:dyDescent="0.45"/>
    <row r="14830" ht="14.25" hidden="1" x14ac:dyDescent="0.45"/>
    <row r="14831" ht="14.25" hidden="1" x14ac:dyDescent="0.45"/>
    <row r="14832" ht="14.25" hidden="1" x14ac:dyDescent="0.45"/>
    <row r="14833" ht="14.25" hidden="1" x14ac:dyDescent="0.45"/>
    <row r="14834" ht="14.25" hidden="1" x14ac:dyDescent="0.45"/>
    <row r="14835" ht="14.25" hidden="1" x14ac:dyDescent="0.45"/>
    <row r="14836" ht="14.25" hidden="1" x14ac:dyDescent="0.45"/>
    <row r="14837" ht="14.25" hidden="1" x14ac:dyDescent="0.45"/>
    <row r="14838" ht="14.25" hidden="1" x14ac:dyDescent="0.45"/>
    <row r="14839" ht="14.25" hidden="1" x14ac:dyDescent="0.45"/>
    <row r="14840" ht="14.25" hidden="1" x14ac:dyDescent="0.45"/>
    <row r="14841" ht="14.25" hidden="1" x14ac:dyDescent="0.45"/>
    <row r="14842" ht="14.25" hidden="1" x14ac:dyDescent="0.45"/>
    <row r="14843" ht="14.25" hidden="1" x14ac:dyDescent="0.45"/>
    <row r="14844" ht="14.25" hidden="1" x14ac:dyDescent="0.45"/>
    <row r="14845" ht="14.25" hidden="1" x14ac:dyDescent="0.45"/>
    <row r="14846" ht="14.25" hidden="1" x14ac:dyDescent="0.45"/>
    <row r="14847" ht="14.25" hidden="1" x14ac:dyDescent="0.45"/>
    <row r="14848" ht="14.25" hidden="1" x14ac:dyDescent="0.45"/>
    <row r="14849" ht="14.25" hidden="1" x14ac:dyDescent="0.45"/>
    <row r="14850" ht="14.25" hidden="1" x14ac:dyDescent="0.45"/>
    <row r="14851" ht="14.25" hidden="1" x14ac:dyDescent="0.45"/>
    <row r="14852" ht="14.25" hidden="1" x14ac:dyDescent="0.45"/>
    <row r="14853" ht="14.25" hidden="1" x14ac:dyDescent="0.45"/>
    <row r="14854" ht="14.25" hidden="1" x14ac:dyDescent="0.45"/>
    <row r="14855" ht="14.25" hidden="1" x14ac:dyDescent="0.45"/>
    <row r="14856" ht="14.25" hidden="1" x14ac:dyDescent="0.45"/>
    <row r="14857" ht="14.25" hidden="1" x14ac:dyDescent="0.45"/>
    <row r="14858" ht="14.25" hidden="1" x14ac:dyDescent="0.45"/>
    <row r="14859" ht="14.25" hidden="1" x14ac:dyDescent="0.45"/>
    <row r="14860" ht="14.25" hidden="1" x14ac:dyDescent="0.45"/>
    <row r="14861" ht="14.25" hidden="1" x14ac:dyDescent="0.45"/>
    <row r="14862" ht="14.25" hidden="1" x14ac:dyDescent="0.45"/>
    <row r="14863" ht="14.25" hidden="1" x14ac:dyDescent="0.45"/>
    <row r="14864" ht="14.25" hidden="1" x14ac:dyDescent="0.45"/>
    <row r="14865" ht="14.25" hidden="1" x14ac:dyDescent="0.45"/>
    <row r="14866" ht="14.25" hidden="1" x14ac:dyDescent="0.45"/>
    <row r="14867" ht="14.25" hidden="1" x14ac:dyDescent="0.45"/>
    <row r="14868" ht="14.25" hidden="1" x14ac:dyDescent="0.45"/>
    <row r="14869" ht="14.25" hidden="1" x14ac:dyDescent="0.45"/>
    <row r="14870" ht="14.25" hidden="1" x14ac:dyDescent="0.45"/>
    <row r="14871" ht="14.25" hidden="1" x14ac:dyDescent="0.45"/>
    <row r="14872" ht="14.25" hidden="1" x14ac:dyDescent="0.45"/>
    <row r="14873" ht="14.25" hidden="1" x14ac:dyDescent="0.45"/>
    <row r="14874" ht="14.25" hidden="1" x14ac:dyDescent="0.45"/>
    <row r="14875" ht="14.25" hidden="1" x14ac:dyDescent="0.45"/>
    <row r="14876" ht="14.25" hidden="1" x14ac:dyDescent="0.45"/>
    <row r="14877" ht="14.25" hidden="1" x14ac:dyDescent="0.45"/>
    <row r="14878" ht="14.25" hidden="1" x14ac:dyDescent="0.45"/>
    <row r="14879" ht="14.25" hidden="1" x14ac:dyDescent="0.45"/>
    <row r="14880" ht="14.25" hidden="1" x14ac:dyDescent="0.45"/>
    <row r="14881" ht="14.25" hidden="1" x14ac:dyDescent="0.45"/>
    <row r="14882" ht="14.25" hidden="1" x14ac:dyDescent="0.45"/>
    <row r="14883" ht="14.25" hidden="1" x14ac:dyDescent="0.45"/>
    <row r="14884" ht="14.25" hidden="1" x14ac:dyDescent="0.45"/>
    <row r="14885" ht="14.25" hidden="1" x14ac:dyDescent="0.45"/>
    <row r="14886" ht="14.25" hidden="1" x14ac:dyDescent="0.45"/>
    <row r="14887" ht="14.25" hidden="1" x14ac:dyDescent="0.45"/>
    <row r="14888" ht="14.25" hidden="1" x14ac:dyDescent="0.45"/>
    <row r="14889" ht="14.25" hidden="1" x14ac:dyDescent="0.45"/>
    <row r="14890" ht="14.25" hidden="1" x14ac:dyDescent="0.45"/>
    <row r="14891" ht="14.25" hidden="1" x14ac:dyDescent="0.45"/>
    <row r="14892" ht="14.25" hidden="1" x14ac:dyDescent="0.45"/>
    <row r="14893" ht="14.25" hidden="1" x14ac:dyDescent="0.45"/>
    <row r="14894" ht="14.25" hidden="1" x14ac:dyDescent="0.45"/>
    <row r="14895" ht="14.25" hidden="1" x14ac:dyDescent="0.45"/>
    <row r="14896" ht="14.25" hidden="1" x14ac:dyDescent="0.45"/>
    <row r="14897" ht="14.25" hidden="1" x14ac:dyDescent="0.45"/>
    <row r="14898" ht="14.25" hidden="1" x14ac:dyDescent="0.45"/>
    <row r="14899" ht="14.25" hidden="1" x14ac:dyDescent="0.45"/>
    <row r="14900" ht="14.25" hidden="1" x14ac:dyDescent="0.45"/>
    <row r="14901" ht="14.25" hidden="1" x14ac:dyDescent="0.45"/>
    <row r="14902" ht="14.25" hidden="1" x14ac:dyDescent="0.45"/>
    <row r="14903" ht="14.25" hidden="1" x14ac:dyDescent="0.45"/>
    <row r="14904" ht="14.25" hidden="1" x14ac:dyDescent="0.45"/>
    <row r="14905" ht="14.25" hidden="1" x14ac:dyDescent="0.45"/>
    <row r="14906" ht="14.25" hidden="1" x14ac:dyDescent="0.45"/>
    <row r="14907" ht="14.25" hidden="1" x14ac:dyDescent="0.45"/>
    <row r="14908" ht="14.25" hidden="1" x14ac:dyDescent="0.45"/>
    <row r="14909" ht="14.25" hidden="1" x14ac:dyDescent="0.45"/>
    <row r="14910" ht="14.25" hidden="1" x14ac:dyDescent="0.45"/>
    <row r="14911" ht="14.25" hidden="1" x14ac:dyDescent="0.45"/>
    <row r="14912" ht="14.25" hidden="1" x14ac:dyDescent="0.45"/>
    <row r="14913" ht="14.25" hidden="1" x14ac:dyDescent="0.45"/>
    <row r="14914" ht="14.25" hidden="1" x14ac:dyDescent="0.45"/>
    <row r="14915" ht="14.25" hidden="1" x14ac:dyDescent="0.45"/>
    <row r="14916" ht="14.25" hidden="1" x14ac:dyDescent="0.45"/>
    <row r="14917" ht="14.25" hidden="1" x14ac:dyDescent="0.45"/>
    <row r="14918" ht="14.25" hidden="1" x14ac:dyDescent="0.45"/>
    <row r="14919" ht="14.25" hidden="1" x14ac:dyDescent="0.45"/>
    <row r="14920" ht="14.25" hidden="1" x14ac:dyDescent="0.45"/>
    <row r="14921" ht="14.25" hidden="1" x14ac:dyDescent="0.45"/>
    <row r="14922" ht="14.25" hidden="1" x14ac:dyDescent="0.45"/>
    <row r="14923" ht="14.25" hidden="1" x14ac:dyDescent="0.45"/>
    <row r="14924" ht="14.25" hidden="1" x14ac:dyDescent="0.45"/>
    <row r="14925" ht="14.25" hidden="1" x14ac:dyDescent="0.45"/>
    <row r="14926" ht="14.25" hidden="1" x14ac:dyDescent="0.45"/>
    <row r="14927" ht="14.25" hidden="1" x14ac:dyDescent="0.45"/>
    <row r="14928" ht="14.25" hidden="1" x14ac:dyDescent="0.45"/>
    <row r="14929" ht="14.25" hidden="1" x14ac:dyDescent="0.45"/>
    <row r="14930" ht="14.25" hidden="1" x14ac:dyDescent="0.45"/>
    <row r="14931" ht="14.25" hidden="1" x14ac:dyDescent="0.45"/>
    <row r="14932" ht="14.25" hidden="1" x14ac:dyDescent="0.45"/>
    <row r="14933" ht="14.25" hidden="1" x14ac:dyDescent="0.45"/>
    <row r="14934" ht="14.25" hidden="1" x14ac:dyDescent="0.45"/>
    <row r="14935" ht="14.25" hidden="1" x14ac:dyDescent="0.45"/>
    <row r="14936" ht="14.25" hidden="1" x14ac:dyDescent="0.45"/>
    <row r="14937" ht="14.25" hidden="1" x14ac:dyDescent="0.45"/>
    <row r="14938" ht="14.25" hidden="1" x14ac:dyDescent="0.45"/>
    <row r="14939" ht="14.25" hidden="1" x14ac:dyDescent="0.45"/>
    <row r="14940" ht="14.25" hidden="1" x14ac:dyDescent="0.45"/>
    <row r="14941" ht="14.25" hidden="1" x14ac:dyDescent="0.45"/>
    <row r="14942" ht="14.25" hidden="1" x14ac:dyDescent="0.45"/>
    <row r="14943" ht="14.25" hidden="1" x14ac:dyDescent="0.45"/>
    <row r="14944" ht="14.25" hidden="1" x14ac:dyDescent="0.45"/>
    <row r="14945" ht="14.25" hidden="1" x14ac:dyDescent="0.45"/>
    <row r="14946" ht="14.25" hidden="1" x14ac:dyDescent="0.45"/>
    <row r="14947" ht="14.25" hidden="1" x14ac:dyDescent="0.45"/>
    <row r="14948" ht="14.25" hidden="1" x14ac:dyDescent="0.45"/>
    <row r="14949" ht="14.25" hidden="1" x14ac:dyDescent="0.45"/>
    <row r="14950" ht="14.25" hidden="1" x14ac:dyDescent="0.45"/>
    <row r="14951" ht="14.25" hidden="1" x14ac:dyDescent="0.45"/>
    <row r="14952" ht="14.25" hidden="1" x14ac:dyDescent="0.45"/>
    <row r="14953" ht="14.25" hidden="1" x14ac:dyDescent="0.45"/>
    <row r="14954" ht="14.25" hidden="1" x14ac:dyDescent="0.45"/>
    <row r="14955" ht="14.25" hidden="1" x14ac:dyDescent="0.45"/>
    <row r="14956" ht="14.25" hidden="1" x14ac:dyDescent="0.45"/>
    <row r="14957" ht="14.25" hidden="1" x14ac:dyDescent="0.45"/>
    <row r="14958" ht="14.25" hidden="1" x14ac:dyDescent="0.45"/>
    <row r="14959" ht="14.25" hidden="1" x14ac:dyDescent="0.45"/>
    <row r="14960" ht="14.25" hidden="1" x14ac:dyDescent="0.45"/>
    <row r="14961" ht="14.25" hidden="1" x14ac:dyDescent="0.45"/>
    <row r="14962" ht="14.25" hidden="1" x14ac:dyDescent="0.45"/>
    <row r="14963" ht="14.25" hidden="1" x14ac:dyDescent="0.45"/>
    <row r="14964" ht="14.25" hidden="1" x14ac:dyDescent="0.45"/>
    <row r="14965" ht="14.25" hidden="1" x14ac:dyDescent="0.45"/>
    <row r="14966" ht="14.25" hidden="1" x14ac:dyDescent="0.45"/>
    <row r="14967" ht="14.25" hidden="1" x14ac:dyDescent="0.45"/>
    <row r="14968" ht="14.25" hidden="1" x14ac:dyDescent="0.45"/>
    <row r="14969" ht="14.25" hidden="1" x14ac:dyDescent="0.45"/>
    <row r="14970" ht="14.25" hidden="1" x14ac:dyDescent="0.45"/>
    <row r="14971" ht="14.25" hidden="1" x14ac:dyDescent="0.45"/>
    <row r="14972" ht="14.25" hidden="1" x14ac:dyDescent="0.45"/>
    <row r="14973" ht="14.25" hidden="1" x14ac:dyDescent="0.45"/>
    <row r="14974" ht="14.25" hidden="1" x14ac:dyDescent="0.45"/>
    <row r="14975" ht="14.25" hidden="1" x14ac:dyDescent="0.45"/>
    <row r="14976" ht="14.25" hidden="1" x14ac:dyDescent="0.45"/>
    <row r="14977" ht="14.25" hidden="1" x14ac:dyDescent="0.45"/>
    <row r="14978" ht="14.25" hidden="1" x14ac:dyDescent="0.45"/>
    <row r="14979" ht="14.25" hidden="1" x14ac:dyDescent="0.45"/>
    <row r="14980" ht="14.25" hidden="1" x14ac:dyDescent="0.45"/>
    <row r="14981" ht="14.25" hidden="1" x14ac:dyDescent="0.45"/>
    <row r="14982" ht="14.25" hidden="1" x14ac:dyDescent="0.45"/>
    <row r="14983" ht="14.25" hidden="1" x14ac:dyDescent="0.45"/>
    <row r="14984" ht="14.25" hidden="1" x14ac:dyDescent="0.45"/>
    <row r="14985" ht="14.25" hidden="1" x14ac:dyDescent="0.45"/>
    <row r="14986" ht="14.25" hidden="1" x14ac:dyDescent="0.45"/>
    <row r="14987" ht="14.25" hidden="1" x14ac:dyDescent="0.45"/>
    <row r="14988" ht="14.25" hidden="1" x14ac:dyDescent="0.45"/>
    <row r="14989" ht="14.25" hidden="1" x14ac:dyDescent="0.45"/>
    <row r="14990" ht="14.25" hidden="1" x14ac:dyDescent="0.45"/>
    <row r="14991" ht="14.25" hidden="1" x14ac:dyDescent="0.45"/>
    <row r="14992" ht="14.25" hidden="1" x14ac:dyDescent="0.45"/>
    <row r="14993" ht="14.25" hidden="1" x14ac:dyDescent="0.45"/>
    <row r="14994" ht="14.25" hidden="1" x14ac:dyDescent="0.45"/>
    <row r="14995" ht="14.25" hidden="1" x14ac:dyDescent="0.45"/>
    <row r="14996" ht="14.25" hidden="1" x14ac:dyDescent="0.45"/>
    <row r="14997" ht="14.25" hidden="1" x14ac:dyDescent="0.45"/>
    <row r="14998" ht="14.25" hidden="1" x14ac:dyDescent="0.45"/>
    <row r="14999" ht="14.25" hidden="1" x14ac:dyDescent="0.45"/>
    <row r="15000" ht="14.25" hidden="1" x14ac:dyDescent="0.45"/>
    <row r="15001" ht="14.25" hidden="1" x14ac:dyDescent="0.45"/>
    <row r="15002" ht="14.25" hidden="1" x14ac:dyDescent="0.45"/>
    <row r="15003" ht="14.25" hidden="1" x14ac:dyDescent="0.45"/>
    <row r="15004" ht="14.25" hidden="1" x14ac:dyDescent="0.45"/>
    <row r="15005" ht="14.25" hidden="1" x14ac:dyDescent="0.45"/>
    <row r="15006" ht="14.25" hidden="1" x14ac:dyDescent="0.45"/>
    <row r="15007" ht="14.25" hidden="1" x14ac:dyDescent="0.45"/>
    <row r="15008" ht="14.25" hidden="1" x14ac:dyDescent="0.45"/>
    <row r="15009" ht="14.25" hidden="1" x14ac:dyDescent="0.45"/>
    <row r="15010" ht="14.25" hidden="1" x14ac:dyDescent="0.45"/>
    <row r="15011" ht="14.25" hidden="1" x14ac:dyDescent="0.45"/>
    <row r="15012" ht="14.25" hidden="1" x14ac:dyDescent="0.45"/>
    <row r="15013" ht="14.25" hidden="1" x14ac:dyDescent="0.45"/>
    <row r="15014" ht="14.25" hidden="1" x14ac:dyDescent="0.45"/>
    <row r="15015" ht="14.25" hidden="1" x14ac:dyDescent="0.45"/>
    <row r="15016" ht="14.25" hidden="1" x14ac:dyDescent="0.45"/>
    <row r="15017" ht="14.25" hidden="1" x14ac:dyDescent="0.45"/>
    <row r="15018" ht="14.25" hidden="1" x14ac:dyDescent="0.45"/>
    <row r="15019" ht="14.25" hidden="1" x14ac:dyDescent="0.45"/>
    <row r="15020" ht="14.25" hidden="1" x14ac:dyDescent="0.45"/>
    <row r="15021" ht="14.25" hidden="1" x14ac:dyDescent="0.45"/>
    <row r="15022" ht="14.25" hidden="1" x14ac:dyDescent="0.45"/>
    <row r="15023" ht="14.25" hidden="1" x14ac:dyDescent="0.45"/>
    <row r="15024" ht="14.25" hidden="1" x14ac:dyDescent="0.45"/>
    <row r="15025" ht="14.25" hidden="1" x14ac:dyDescent="0.45"/>
    <row r="15026" ht="14.25" hidden="1" x14ac:dyDescent="0.45"/>
    <row r="15027" ht="14.25" hidden="1" x14ac:dyDescent="0.45"/>
    <row r="15028" ht="14.25" hidden="1" x14ac:dyDescent="0.45"/>
    <row r="15029" ht="14.25" hidden="1" x14ac:dyDescent="0.45"/>
    <row r="15030" ht="14.25" hidden="1" x14ac:dyDescent="0.45"/>
    <row r="15031" ht="14.25" hidden="1" x14ac:dyDescent="0.45"/>
    <row r="15032" ht="14.25" hidden="1" x14ac:dyDescent="0.45"/>
    <row r="15033" ht="14.25" hidden="1" x14ac:dyDescent="0.45"/>
    <row r="15034" ht="14.25" hidden="1" x14ac:dyDescent="0.45"/>
    <row r="15035" ht="14.25" hidden="1" x14ac:dyDescent="0.45"/>
    <row r="15036" ht="14.25" hidden="1" x14ac:dyDescent="0.45"/>
    <row r="15037" ht="14.25" hidden="1" x14ac:dyDescent="0.45"/>
    <row r="15038" ht="14.25" hidden="1" x14ac:dyDescent="0.45"/>
    <row r="15039" ht="14.25" hidden="1" x14ac:dyDescent="0.45"/>
    <row r="15040" ht="14.25" hidden="1" x14ac:dyDescent="0.45"/>
    <row r="15041" ht="14.25" hidden="1" x14ac:dyDescent="0.45"/>
    <row r="15042" ht="14.25" hidden="1" x14ac:dyDescent="0.45"/>
    <row r="15043" ht="14.25" hidden="1" x14ac:dyDescent="0.45"/>
    <row r="15044" ht="14.25" hidden="1" x14ac:dyDescent="0.45"/>
    <row r="15045" ht="14.25" hidden="1" x14ac:dyDescent="0.45"/>
    <row r="15046" ht="14.25" hidden="1" x14ac:dyDescent="0.45"/>
    <row r="15047" ht="14.25" hidden="1" x14ac:dyDescent="0.45"/>
    <row r="15048" ht="14.25" hidden="1" x14ac:dyDescent="0.45"/>
    <row r="15049" ht="14.25" hidden="1" x14ac:dyDescent="0.45"/>
    <row r="15050" ht="14.25" hidden="1" x14ac:dyDescent="0.45"/>
    <row r="15051" ht="14.25" hidden="1" x14ac:dyDescent="0.45"/>
    <row r="15052" ht="14.25" hidden="1" x14ac:dyDescent="0.45"/>
    <row r="15053" ht="14.25" hidden="1" x14ac:dyDescent="0.45"/>
    <row r="15054" ht="14.25" hidden="1" x14ac:dyDescent="0.45"/>
    <row r="15055" ht="14.25" hidden="1" x14ac:dyDescent="0.45"/>
    <row r="15056" ht="14.25" hidden="1" x14ac:dyDescent="0.45"/>
    <row r="15057" ht="14.25" hidden="1" x14ac:dyDescent="0.45"/>
    <row r="15058" ht="14.25" hidden="1" x14ac:dyDescent="0.45"/>
    <row r="15059" ht="14.25" hidden="1" x14ac:dyDescent="0.45"/>
    <row r="15060" ht="14.25" hidden="1" x14ac:dyDescent="0.45"/>
    <row r="15061" ht="14.25" hidden="1" x14ac:dyDescent="0.45"/>
    <row r="15062" ht="14.25" hidden="1" x14ac:dyDescent="0.45"/>
    <row r="15063" ht="14.25" hidden="1" x14ac:dyDescent="0.45"/>
    <row r="15064" ht="14.25" hidden="1" x14ac:dyDescent="0.45"/>
    <row r="15065" ht="14.25" hidden="1" x14ac:dyDescent="0.45"/>
    <row r="15066" ht="14.25" hidden="1" x14ac:dyDescent="0.45"/>
    <row r="15067" ht="14.25" hidden="1" x14ac:dyDescent="0.45"/>
    <row r="15068" ht="14.25" hidden="1" x14ac:dyDescent="0.45"/>
    <row r="15069" ht="14.25" hidden="1" x14ac:dyDescent="0.45"/>
    <row r="15070" ht="14.25" hidden="1" x14ac:dyDescent="0.45"/>
    <row r="15071" ht="14.25" hidden="1" x14ac:dyDescent="0.45"/>
    <row r="15072" ht="14.25" hidden="1" x14ac:dyDescent="0.45"/>
    <row r="15073" ht="14.25" hidden="1" x14ac:dyDescent="0.45"/>
    <row r="15074" ht="14.25" hidden="1" x14ac:dyDescent="0.45"/>
    <row r="15075" ht="14.25" hidden="1" x14ac:dyDescent="0.45"/>
    <row r="15076" ht="14.25" hidden="1" x14ac:dyDescent="0.45"/>
    <row r="15077" ht="14.25" hidden="1" x14ac:dyDescent="0.45"/>
    <row r="15078" ht="14.25" hidden="1" x14ac:dyDescent="0.45"/>
    <row r="15079" ht="14.25" hidden="1" x14ac:dyDescent="0.45"/>
    <row r="15080" ht="14.25" hidden="1" x14ac:dyDescent="0.45"/>
    <row r="15081" ht="14.25" hidden="1" x14ac:dyDescent="0.45"/>
    <row r="15082" ht="14.25" hidden="1" x14ac:dyDescent="0.45"/>
    <row r="15083" ht="14.25" hidden="1" x14ac:dyDescent="0.45"/>
    <row r="15084" ht="14.25" hidden="1" x14ac:dyDescent="0.45"/>
    <row r="15085" ht="14.25" hidden="1" x14ac:dyDescent="0.45"/>
    <row r="15086" ht="14.25" hidden="1" x14ac:dyDescent="0.45"/>
    <row r="15087" ht="14.25" hidden="1" x14ac:dyDescent="0.45"/>
    <row r="15088" ht="14.25" hidden="1" x14ac:dyDescent="0.45"/>
    <row r="15089" ht="14.25" hidden="1" x14ac:dyDescent="0.45"/>
    <row r="15090" ht="14.25" hidden="1" x14ac:dyDescent="0.45"/>
    <row r="15091" ht="14.25" hidden="1" x14ac:dyDescent="0.45"/>
    <row r="15092" ht="14.25" hidden="1" x14ac:dyDescent="0.45"/>
    <row r="15093" ht="14.25" hidden="1" x14ac:dyDescent="0.45"/>
    <row r="15094" ht="14.25" hidden="1" x14ac:dyDescent="0.45"/>
    <row r="15095" ht="14.25" hidden="1" x14ac:dyDescent="0.45"/>
    <row r="15096" ht="14.25" hidden="1" x14ac:dyDescent="0.45"/>
    <row r="15097" ht="14.25" hidden="1" x14ac:dyDescent="0.45"/>
    <row r="15098" ht="14.25" hidden="1" x14ac:dyDescent="0.45"/>
    <row r="15099" ht="14.25" hidden="1" x14ac:dyDescent="0.45"/>
    <row r="15100" ht="14.25" hidden="1" x14ac:dyDescent="0.45"/>
    <row r="15101" ht="14.25" hidden="1" x14ac:dyDescent="0.45"/>
    <row r="15102" ht="14.25" hidden="1" x14ac:dyDescent="0.45"/>
    <row r="15103" ht="14.25" hidden="1" x14ac:dyDescent="0.45"/>
    <row r="15104" ht="14.25" hidden="1" x14ac:dyDescent="0.45"/>
    <row r="15105" ht="14.25" hidden="1" x14ac:dyDescent="0.45"/>
    <row r="15106" ht="14.25" hidden="1" x14ac:dyDescent="0.45"/>
    <row r="15107" ht="14.25" hidden="1" x14ac:dyDescent="0.45"/>
    <row r="15108" ht="14.25" hidden="1" x14ac:dyDescent="0.45"/>
    <row r="15109" ht="14.25" hidden="1" x14ac:dyDescent="0.45"/>
    <row r="15110" ht="14.25" hidden="1" x14ac:dyDescent="0.45"/>
    <row r="15111" ht="14.25" hidden="1" x14ac:dyDescent="0.45"/>
    <row r="15112" ht="14.25" hidden="1" x14ac:dyDescent="0.45"/>
    <row r="15113" ht="14.25" hidden="1" x14ac:dyDescent="0.45"/>
    <row r="15114" ht="14.25" hidden="1" x14ac:dyDescent="0.45"/>
    <row r="15115" ht="14.25" hidden="1" x14ac:dyDescent="0.45"/>
    <row r="15116" ht="14.25" hidden="1" x14ac:dyDescent="0.45"/>
    <row r="15117" ht="14.25" hidden="1" x14ac:dyDescent="0.45"/>
    <row r="15118" ht="14.25" hidden="1" x14ac:dyDescent="0.45"/>
    <row r="15119" ht="14.25" hidden="1" x14ac:dyDescent="0.45"/>
    <row r="15120" ht="14.25" hidden="1" x14ac:dyDescent="0.45"/>
    <row r="15121" ht="14.25" hidden="1" x14ac:dyDescent="0.45"/>
    <row r="15122" ht="14.25" hidden="1" x14ac:dyDescent="0.45"/>
    <row r="15123" ht="14.25" hidden="1" x14ac:dyDescent="0.45"/>
    <row r="15124" ht="14.25" hidden="1" x14ac:dyDescent="0.45"/>
    <row r="15125" ht="14.25" hidden="1" x14ac:dyDescent="0.45"/>
    <row r="15126" ht="14.25" hidden="1" x14ac:dyDescent="0.45"/>
    <row r="15127" ht="14.25" hidden="1" x14ac:dyDescent="0.45"/>
    <row r="15128" ht="14.25" hidden="1" x14ac:dyDescent="0.45"/>
    <row r="15129" ht="14.25" hidden="1" x14ac:dyDescent="0.45"/>
    <row r="15130" ht="14.25" hidden="1" x14ac:dyDescent="0.45"/>
    <row r="15131" ht="14.25" hidden="1" x14ac:dyDescent="0.45"/>
    <row r="15132" ht="14.25" hidden="1" x14ac:dyDescent="0.45"/>
    <row r="15133" ht="14.25" hidden="1" x14ac:dyDescent="0.45"/>
    <row r="15134" ht="14.25" hidden="1" x14ac:dyDescent="0.45"/>
    <row r="15135" ht="14.25" hidden="1" x14ac:dyDescent="0.45"/>
    <row r="15136" ht="14.25" hidden="1" x14ac:dyDescent="0.45"/>
    <row r="15137" ht="14.25" hidden="1" x14ac:dyDescent="0.45"/>
    <row r="15138" ht="14.25" hidden="1" x14ac:dyDescent="0.45"/>
    <row r="15139" ht="14.25" hidden="1" x14ac:dyDescent="0.45"/>
    <row r="15140" ht="14.25" hidden="1" x14ac:dyDescent="0.45"/>
    <row r="15141" ht="14.25" hidden="1" x14ac:dyDescent="0.45"/>
    <row r="15142" ht="14.25" hidden="1" x14ac:dyDescent="0.45"/>
    <row r="15143" ht="14.25" hidden="1" x14ac:dyDescent="0.45"/>
    <row r="15144" ht="14.25" hidden="1" x14ac:dyDescent="0.45"/>
    <row r="15145" ht="14.25" hidden="1" x14ac:dyDescent="0.45"/>
    <row r="15146" ht="14.25" hidden="1" x14ac:dyDescent="0.45"/>
    <row r="15147" ht="14.25" hidden="1" x14ac:dyDescent="0.45"/>
    <row r="15148" ht="14.25" hidden="1" x14ac:dyDescent="0.45"/>
    <row r="15149" ht="14.25" hidden="1" x14ac:dyDescent="0.45"/>
    <row r="15150" ht="14.25" hidden="1" x14ac:dyDescent="0.45"/>
    <row r="15151" ht="14.25" hidden="1" x14ac:dyDescent="0.45"/>
    <row r="15152" ht="14.25" hidden="1" x14ac:dyDescent="0.45"/>
    <row r="15153" ht="14.25" hidden="1" x14ac:dyDescent="0.45"/>
    <row r="15154" ht="14.25" hidden="1" x14ac:dyDescent="0.45"/>
    <row r="15155" ht="14.25" hidden="1" x14ac:dyDescent="0.45"/>
    <row r="15156" ht="14.25" hidden="1" x14ac:dyDescent="0.45"/>
    <row r="15157" ht="14.25" hidden="1" x14ac:dyDescent="0.45"/>
    <row r="15158" ht="14.25" hidden="1" x14ac:dyDescent="0.45"/>
    <row r="15159" ht="14.25" hidden="1" x14ac:dyDescent="0.45"/>
    <row r="15160" ht="14.25" hidden="1" x14ac:dyDescent="0.45"/>
    <row r="15161" ht="14.25" hidden="1" x14ac:dyDescent="0.45"/>
    <row r="15162" ht="14.25" hidden="1" x14ac:dyDescent="0.45"/>
    <row r="15163" ht="14.25" hidden="1" x14ac:dyDescent="0.45"/>
    <row r="15164" ht="14.25" hidden="1" x14ac:dyDescent="0.45"/>
    <row r="15165" ht="14.25" hidden="1" x14ac:dyDescent="0.45"/>
    <row r="15166" ht="14.25" hidden="1" x14ac:dyDescent="0.45"/>
    <row r="15167" ht="14.25" hidden="1" x14ac:dyDescent="0.45"/>
    <row r="15168" ht="14.25" hidden="1" x14ac:dyDescent="0.45"/>
    <row r="15169" ht="14.25" hidden="1" x14ac:dyDescent="0.45"/>
    <row r="15170" ht="14.25" hidden="1" x14ac:dyDescent="0.45"/>
    <row r="15171" ht="14.25" hidden="1" x14ac:dyDescent="0.45"/>
    <row r="15172" ht="14.25" hidden="1" x14ac:dyDescent="0.45"/>
    <row r="15173" ht="14.25" hidden="1" x14ac:dyDescent="0.45"/>
    <row r="15174" ht="14.25" hidden="1" x14ac:dyDescent="0.45"/>
    <row r="15175" ht="14.25" hidden="1" x14ac:dyDescent="0.45"/>
    <row r="15176" ht="14.25" hidden="1" x14ac:dyDescent="0.45"/>
    <row r="15177" ht="14.25" hidden="1" x14ac:dyDescent="0.45"/>
    <row r="15178" ht="14.25" hidden="1" x14ac:dyDescent="0.45"/>
    <row r="15179" ht="14.25" hidden="1" x14ac:dyDescent="0.45"/>
    <row r="15180" ht="14.25" hidden="1" x14ac:dyDescent="0.45"/>
    <row r="15181" ht="14.25" hidden="1" x14ac:dyDescent="0.45"/>
    <row r="15182" ht="14.25" hidden="1" x14ac:dyDescent="0.45"/>
    <row r="15183" ht="14.25" hidden="1" x14ac:dyDescent="0.45"/>
    <row r="15184" ht="14.25" hidden="1" x14ac:dyDescent="0.45"/>
    <row r="15185" ht="14.25" hidden="1" x14ac:dyDescent="0.45"/>
    <row r="15186" ht="14.25" hidden="1" x14ac:dyDescent="0.45"/>
    <row r="15187" ht="14.25" hidden="1" x14ac:dyDescent="0.45"/>
    <row r="15188" ht="14.25" hidden="1" x14ac:dyDescent="0.45"/>
    <row r="15189" ht="14.25" hidden="1" x14ac:dyDescent="0.45"/>
    <row r="15190" ht="14.25" hidden="1" x14ac:dyDescent="0.45"/>
    <row r="15191" ht="14.25" hidden="1" x14ac:dyDescent="0.45"/>
    <row r="15192" ht="14.25" hidden="1" x14ac:dyDescent="0.45"/>
    <row r="15193" ht="14.25" hidden="1" x14ac:dyDescent="0.45"/>
    <row r="15194" ht="14.25" hidden="1" x14ac:dyDescent="0.45"/>
    <row r="15195" ht="14.25" hidden="1" x14ac:dyDescent="0.45"/>
    <row r="15196" ht="14.25" hidden="1" x14ac:dyDescent="0.45"/>
    <row r="15197" ht="14.25" hidden="1" x14ac:dyDescent="0.45"/>
    <row r="15198" ht="14.25" hidden="1" x14ac:dyDescent="0.45"/>
    <row r="15199" ht="14.25" hidden="1" x14ac:dyDescent="0.45"/>
    <row r="15200" ht="14.25" hidden="1" x14ac:dyDescent="0.45"/>
    <row r="15201" ht="14.25" hidden="1" x14ac:dyDescent="0.45"/>
    <row r="15202" ht="14.25" hidden="1" x14ac:dyDescent="0.45"/>
    <row r="15203" ht="14.25" hidden="1" x14ac:dyDescent="0.45"/>
    <row r="15204" ht="14.25" hidden="1" x14ac:dyDescent="0.45"/>
    <row r="15205" ht="14.25" hidden="1" x14ac:dyDescent="0.45"/>
    <row r="15206" ht="14.25" hidden="1" x14ac:dyDescent="0.45"/>
    <row r="15207" ht="14.25" hidden="1" x14ac:dyDescent="0.45"/>
    <row r="15208" ht="14.25" hidden="1" x14ac:dyDescent="0.45"/>
    <row r="15209" ht="14.25" hidden="1" x14ac:dyDescent="0.45"/>
    <row r="15210" ht="14.25" hidden="1" x14ac:dyDescent="0.45"/>
    <row r="15211" ht="14.25" hidden="1" x14ac:dyDescent="0.45"/>
    <row r="15212" ht="14.25" hidden="1" x14ac:dyDescent="0.45"/>
    <row r="15213" ht="14.25" hidden="1" x14ac:dyDescent="0.45"/>
    <row r="15214" ht="14.25" hidden="1" x14ac:dyDescent="0.45"/>
    <row r="15215" ht="14.25" hidden="1" x14ac:dyDescent="0.45"/>
    <row r="15216" ht="14.25" hidden="1" x14ac:dyDescent="0.45"/>
    <row r="15217" ht="14.25" hidden="1" x14ac:dyDescent="0.45"/>
    <row r="15218" ht="14.25" hidden="1" x14ac:dyDescent="0.45"/>
    <row r="15219" ht="14.25" hidden="1" x14ac:dyDescent="0.45"/>
    <row r="15220" ht="14.25" hidden="1" x14ac:dyDescent="0.45"/>
    <row r="15221" ht="14.25" hidden="1" x14ac:dyDescent="0.45"/>
    <row r="15222" ht="14.25" hidden="1" x14ac:dyDescent="0.45"/>
    <row r="15223" ht="14.25" hidden="1" x14ac:dyDescent="0.45"/>
    <row r="15224" ht="14.25" hidden="1" x14ac:dyDescent="0.45"/>
    <row r="15225" ht="14.25" hidden="1" x14ac:dyDescent="0.45"/>
    <row r="15226" ht="14.25" hidden="1" x14ac:dyDescent="0.45"/>
    <row r="15227" ht="14.25" hidden="1" x14ac:dyDescent="0.45"/>
    <row r="15228" ht="14.25" hidden="1" x14ac:dyDescent="0.45"/>
    <row r="15229" ht="14.25" hidden="1" x14ac:dyDescent="0.45"/>
    <row r="15230" ht="14.25" hidden="1" x14ac:dyDescent="0.45"/>
    <row r="15231" ht="14.25" hidden="1" x14ac:dyDescent="0.45"/>
    <row r="15232" ht="14.25" hidden="1" x14ac:dyDescent="0.45"/>
    <row r="15233" ht="14.25" hidden="1" x14ac:dyDescent="0.45"/>
    <row r="15234" ht="14.25" hidden="1" x14ac:dyDescent="0.45"/>
    <row r="15235" ht="14.25" hidden="1" x14ac:dyDescent="0.45"/>
    <row r="15236" ht="14.25" hidden="1" x14ac:dyDescent="0.45"/>
    <row r="15237" ht="14.25" hidden="1" x14ac:dyDescent="0.45"/>
    <row r="15238" ht="14.25" hidden="1" x14ac:dyDescent="0.45"/>
    <row r="15239" ht="14.25" hidden="1" x14ac:dyDescent="0.45"/>
    <row r="15240" ht="14.25" hidden="1" x14ac:dyDescent="0.45"/>
    <row r="15241" ht="14.25" hidden="1" x14ac:dyDescent="0.45"/>
    <row r="15242" ht="14.25" hidden="1" x14ac:dyDescent="0.45"/>
    <row r="15243" ht="14.25" hidden="1" x14ac:dyDescent="0.45"/>
    <row r="15244" ht="14.25" hidden="1" x14ac:dyDescent="0.45"/>
    <row r="15245" ht="14.25" hidden="1" x14ac:dyDescent="0.45"/>
    <row r="15246" ht="14.25" hidden="1" x14ac:dyDescent="0.45"/>
    <row r="15247" ht="14.25" hidden="1" x14ac:dyDescent="0.45"/>
    <row r="15248" ht="14.25" hidden="1" x14ac:dyDescent="0.45"/>
    <row r="15249" ht="14.25" hidden="1" x14ac:dyDescent="0.45"/>
    <row r="15250" ht="14.25" hidden="1" x14ac:dyDescent="0.45"/>
    <row r="15251" ht="14.25" hidden="1" x14ac:dyDescent="0.45"/>
    <row r="15252" ht="14.25" hidden="1" x14ac:dyDescent="0.45"/>
    <row r="15253" ht="14.25" hidden="1" x14ac:dyDescent="0.45"/>
    <row r="15254" ht="14.25" hidden="1" x14ac:dyDescent="0.45"/>
    <row r="15255" ht="14.25" hidden="1" x14ac:dyDescent="0.45"/>
    <row r="15256" ht="14.25" hidden="1" x14ac:dyDescent="0.45"/>
    <row r="15257" ht="14.25" hidden="1" x14ac:dyDescent="0.45"/>
    <row r="15258" ht="14.25" hidden="1" x14ac:dyDescent="0.45"/>
    <row r="15259" ht="14.25" hidden="1" x14ac:dyDescent="0.45"/>
    <row r="15260" ht="14.25" hidden="1" x14ac:dyDescent="0.45"/>
    <row r="15261" ht="14.25" hidden="1" x14ac:dyDescent="0.45"/>
    <row r="15262" ht="14.25" hidden="1" x14ac:dyDescent="0.45"/>
    <row r="15263" ht="14.25" hidden="1" x14ac:dyDescent="0.45"/>
    <row r="15264" ht="14.25" hidden="1" x14ac:dyDescent="0.45"/>
    <row r="15265" ht="14.25" hidden="1" x14ac:dyDescent="0.45"/>
    <row r="15266" ht="14.25" hidden="1" x14ac:dyDescent="0.45"/>
    <row r="15267" ht="14.25" hidden="1" x14ac:dyDescent="0.45"/>
    <row r="15268" ht="14.25" hidden="1" x14ac:dyDescent="0.45"/>
    <row r="15269" ht="14.25" hidden="1" x14ac:dyDescent="0.45"/>
    <row r="15270" ht="14.25" hidden="1" x14ac:dyDescent="0.45"/>
    <row r="15271" ht="14.25" hidden="1" x14ac:dyDescent="0.45"/>
    <row r="15272" ht="14.25" hidden="1" x14ac:dyDescent="0.45"/>
    <row r="15273" ht="14.25" hidden="1" x14ac:dyDescent="0.45"/>
    <row r="15274" ht="14.25" hidden="1" x14ac:dyDescent="0.45"/>
    <row r="15275" ht="14.25" hidden="1" x14ac:dyDescent="0.45"/>
    <row r="15276" ht="14.25" hidden="1" x14ac:dyDescent="0.45"/>
    <row r="15277" ht="14.25" hidden="1" x14ac:dyDescent="0.45"/>
    <row r="15278" ht="14.25" hidden="1" x14ac:dyDescent="0.45"/>
    <row r="15279" ht="14.25" hidden="1" x14ac:dyDescent="0.45"/>
    <row r="15280" ht="14.25" hidden="1" x14ac:dyDescent="0.45"/>
    <row r="15281" ht="14.25" hidden="1" x14ac:dyDescent="0.45"/>
    <row r="15282" ht="14.25" hidden="1" x14ac:dyDescent="0.45"/>
    <row r="15283" ht="14.25" hidden="1" x14ac:dyDescent="0.45"/>
    <row r="15284" ht="14.25" hidden="1" x14ac:dyDescent="0.45"/>
    <row r="15285" ht="14.25" hidden="1" x14ac:dyDescent="0.45"/>
    <row r="15286" ht="14.25" hidden="1" x14ac:dyDescent="0.45"/>
    <row r="15287" ht="14.25" hidden="1" x14ac:dyDescent="0.45"/>
    <row r="15288" ht="14.25" hidden="1" x14ac:dyDescent="0.45"/>
    <row r="15289" ht="14.25" hidden="1" x14ac:dyDescent="0.45"/>
    <row r="15290" ht="14.25" hidden="1" x14ac:dyDescent="0.45"/>
    <row r="15291" ht="14.25" hidden="1" x14ac:dyDescent="0.45"/>
    <row r="15292" ht="14.25" hidden="1" x14ac:dyDescent="0.45"/>
    <row r="15293" ht="14.25" hidden="1" x14ac:dyDescent="0.45"/>
    <row r="15294" ht="14.25" hidden="1" x14ac:dyDescent="0.45"/>
    <row r="15295" ht="14.25" hidden="1" x14ac:dyDescent="0.45"/>
    <row r="15296" ht="14.25" hidden="1" x14ac:dyDescent="0.45"/>
    <row r="15297" ht="14.25" hidden="1" x14ac:dyDescent="0.45"/>
    <row r="15298" ht="14.25" hidden="1" x14ac:dyDescent="0.45"/>
    <row r="15299" ht="14.25" hidden="1" x14ac:dyDescent="0.45"/>
    <row r="15300" ht="14.25" hidden="1" x14ac:dyDescent="0.45"/>
    <row r="15301" ht="14.25" hidden="1" x14ac:dyDescent="0.45"/>
    <row r="15302" ht="14.25" hidden="1" x14ac:dyDescent="0.45"/>
    <row r="15303" ht="14.25" hidden="1" x14ac:dyDescent="0.45"/>
    <row r="15304" ht="14.25" hidden="1" x14ac:dyDescent="0.45"/>
    <row r="15305" ht="14.25" hidden="1" x14ac:dyDescent="0.45"/>
    <row r="15306" ht="14.25" hidden="1" x14ac:dyDescent="0.45"/>
    <row r="15307" ht="14.25" hidden="1" x14ac:dyDescent="0.45"/>
    <row r="15308" ht="14.25" hidden="1" x14ac:dyDescent="0.45"/>
    <row r="15309" ht="14.25" hidden="1" x14ac:dyDescent="0.45"/>
    <row r="15310" ht="14.25" hidden="1" x14ac:dyDescent="0.45"/>
    <row r="15311" ht="14.25" hidden="1" x14ac:dyDescent="0.45"/>
    <row r="15312" ht="14.25" hidden="1" x14ac:dyDescent="0.45"/>
    <row r="15313" ht="14.25" hidden="1" x14ac:dyDescent="0.45"/>
    <row r="15314" ht="14.25" hidden="1" x14ac:dyDescent="0.45"/>
    <row r="15315" ht="14.25" hidden="1" x14ac:dyDescent="0.45"/>
    <row r="15316" ht="14.25" hidden="1" x14ac:dyDescent="0.45"/>
    <row r="15317" ht="14.25" hidden="1" x14ac:dyDescent="0.45"/>
    <row r="15318" ht="14.25" hidden="1" x14ac:dyDescent="0.45"/>
    <row r="15319" ht="14.25" hidden="1" x14ac:dyDescent="0.45"/>
    <row r="15320" ht="14.25" hidden="1" x14ac:dyDescent="0.45"/>
    <row r="15321" ht="14.25" hidden="1" x14ac:dyDescent="0.45"/>
    <row r="15322" ht="14.25" hidden="1" x14ac:dyDescent="0.45"/>
    <row r="15323" ht="14.25" hidden="1" x14ac:dyDescent="0.45"/>
    <row r="15324" ht="14.25" hidden="1" x14ac:dyDescent="0.45"/>
    <row r="15325" ht="14.25" hidden="1" x14ac:dyDescent="0.45"/>
    <row r="15326" ht="14.25" hidden="1" x14ac:dyDescent="0.45"/>
    <row r="15327" ht="14.25" hidden="1" x14ac:dyDescent="0.45"/>
    <row r="15328" ht="14.25" hidden="1" x14ac:dyDescent="0.45"/>
    <row r="15329" ht="14.25" hidden="1" x14ac:dyDescent="0.45"/>
    <row r="15330" ht="14.25" hidden="1" x14ac:dyDescent="0.45"/>
    <row r="15331" ht="14.25" hidden="1" x14ac:dyDescent="0.45"/>
    <row r="15332" ht="14.25" hidden="1" x14ac:dyDescent="0.45"/>
    <row r="15333" ht="14.25" hidden="1" x14ac:dyDescent="0.45"/>
    <row r="15334" ht="14.25" hidden="1" x14ac:dyDescent="0.45"/>
    <row r="15335" ht="14.25" hidden="1" x14ac:dyDescent="0.45"/>
    <row r="15336" ht="14.25" hidden="1" x14ac:dyDescent="0.45"/>
    <row r="15337" ht="14.25" hidden="1" x14ac:dyDescent="0.45"/>
    <row r="15338" ht="14.25" hidden="1" x14ac:dyDescent="0.45"/>
    <row r="15339" ht="14.25" hidden="1" x14ac:dyDescent="0.45"/>
    <row r="15340" ht="14.25" hidden="1" x14ac:dyDescent="0.45"/>
    <row r="15341" ht="14.25" hidden="1" x14ac:dyDescent="0.45"/>
    <row r="15342" ht="14.25" hidden="1" x14ac:dyDescent="0.45"/>
    <row r="15343" ht="14.25" hidden="1" x14ac:dyDescent="0.45"/>
    <row r="15344" ht="14.25" hidden="1" x14ac:dyDescent="0.45"/>
    <row r="15345" ht="14.25" hidden="1" x14ac:dyDescent="0.45"/>
    <row r="15346" ht="14.25" hidden="1" x14ac:dyDescent="0.45"/>
    <row r="15347" ht="14.25" hidden="1" x14ac:dyDescent="0.45"/>
    <row r="15348" ht="14.25" hidden="1" x14ac:dyDescent="0.45"/>
    <row r="15349" ht="14.25" hidden="1" x14ac:dyDescent="0.45"/>
    <row r="15350" ht="14.25" hidden="1" x14ac:dyDescent="0.45"/>
    <row r="15351" ht="14.25" hidden="1" x14ac:dyDescent="0.45"/>
    <row r="15352" ht="14.25" hidden="1" x14ac:dyDescent="0.45"/>
    <row r="15353" ht="14.25" hidden="1" x14ac:dyDescent="0.45"/>
    <row r="15354" ht="14.25" hidden="1" x14ac:dyDescent="0.45"/>
    <row r="15355" ht="14.25" hidden="1" x14ac:dyDescent="0.45"/>
    <row r="15356" ht="14.25" hidden="1" x14ac:dyDescent="0.45"/>
    <row r="15357" ht="14.25" hidden="1" x14ac:dyDescent="0.45"/>
    <row r="15358" ht="14.25" hidden="1" x14ac:dyDescent="0.45"/>
    <row r="15359" ht="14.25" hidden="1" x14ac:dyDescent="0.45"/>
    <row r="15360" ht="14.25" hidden="1" x14ac:dyDescent="0.45"/>
    <row r="15361" ht="14.25" hidden="1" x14ac:dyDescent="0.45"/>
    <row r="15362" ht="14.25" hidden="1" x14ac:dyDescent="0.45"/>
    <row r="15363" ht="14.25" hidden="1" x14ac:dyDescent="0.45"/>
    <row r="15364" ht="14.25" hidden="1" x14ac:dyDescent="0.45"/>
    <row r="15365" ht="14.25" hidden="1" x14ac:dyDescent="0.45"/>
    <row r="15366" ht="14.25" hidden="1" x14ac:dyDescent="0.45"/>
    <row r="15367" ht="14.25" hidden="1" x14ac:dyDescent="0.45"/>
    <row r="15368" ht="14.25" hidden="1" x14ac:dyDescent="0.45"/>
    <row r="15369" ht="14.25" hidden="1" x14ac:dyDescent="0.45"/>
    <row r="15370" ht="14.25" hidden="1" x14ac:dyDescent="0.45"/>
    <row r="15371" ht="14.25" hidden="1" x14ac:dyDescent="0.45"/>
    <row r="15372" ht="14.25" hidden="1" x14ac:dyDescent="0.45"/>
    <row r="15373" ht="14.25" hidden="1" x14ac:dyDescent="0.45"/>
    <row r="15374" ht="14.25" hidden="1" x14ac:dyDescent="0.45"/>
    <row r="15375" ht="14.25" hidden="1" x14ac:dyDescent="0.45"/>
    <row r="15376" ht="14.25" hidden="1" x14ac:dyDescent="0.45"/>
    <row r="15377" ht="14.25" hidden="1" x14ac:dyDescent="0.45"/>
    <row r="15378" ht="14.25" hidden="1" x14ac:dyDescent="0.45"/>
    <row r="15379" ht="14.25" hidden="1" x14ac:dyDescent="0.45"/>
    <row r="15380" ht="14.25" hidden="1" x14ac:dyDescent="0.45"/>
    <row r="15381" ht="14.25" hidden="1" x14ac:dyDescent="0.45"/>
    <row r="15382" ht="14.25" hidden="1" x14ac:dyDescent="0.45"/>
    <row r="15383" ht="14.25" hidden="1" x14ac:dyDescent="0.45"/>
    <row r="15384" ht="14.25" hidden="1" x14ac:dyDescent="0.45"/>
    <row r="15385" ht="14.25" hidden="1" x14ac:dyDescent="0.45"/>
    <row r="15386" ht="14.25" hidden="1" x14ac:dyDescent="0.45"/>
    <row r="15387" ht="14.25" hidden="1" x14ac:dyDescent="0.45"/>
    <row r="15388" ht="14.25" hidden="1" x14ac:dyDescent="0.45"/>
    <row r="15389" ht="14.25" hidden="1" x14ac:dyDescent="0.45"/>
    <row r="15390" ht="14.25" hidden="1" x14ac:dyDescent="0.45"/>
    <row r="15391" ht="14.25" hidden="1" x14ac:dyDescent="0.45"/>
    <row r="15392" ht="14.25" hidden="1" x14ac:dyDescent="0.45"/>
    <row r="15393" ht="14.25" hidden="1" x14ac:dyDescent="0.45"/>
    <row r="15394" ht="14.25" hidden="1" x14ac:dyDescent="0.45"/>
    <row r="15395" ht="14.25" hidden="1" x14ac:dyDescent="0.45"/>
    <row r="15396" ht="14.25" hidden="1" x14ac:dyDescent="0.45"/>
    <row r="15397" ht="14.25" hidden="1" x14ac:dyDescent="0.45"/>
    <row r="15398" ht="14.25" hidden="1" x14ac:dyDescent="0.45"/>
    <row r="15399" ht="14.25" hidden="1" x14ac:dyDescent="0.45"/>
    <row r="15400" ht="14.25" hidden="1" x14ac:dyDescent="0.45"/>
    <row r="15401" ht="14.25" hidden="1" x14ac:dyDescent="0.45"/>
    <row r="15402" ht="14.25" hidden="1" x14ac:dyDescent="0.45"/>
    <row r="15403" ht="14.25" hidden="1" x14ac:dyDescent="0.45"/>
    <row r="15404" ht="14.25" hidden="1" x14ac:dyDescent="0.45"/>
    <row r="15405" ht="14.25" hidden="1" x14ac:dyDescent="0.45"/>
    <row r="15406" ht="14.25" hidden="1" x14ac:dyDescent="0.45"/>
    <row r="15407" ht="14.25" hidden="1" x14ac:dyDescent="0.45"/>
    <row r="15408" ht="14.25" hidden="1" x14ac:dyDescent="0.45"/>
    <row r="15409" ht="14.25" hidden="1" x14ac:dyDescent="0.45"/>
    <row r="15410" ht="14.25" hidden="1" x14ac:dyDescent="0.45"/>
    <row r="15411" ht="14.25" hidden="1" x14ac:dyDescent="0.45"/>
    <row r="15412" ht="14.25" hidden="1" x14ac:dyDescent="0.45"/>
    <row r="15413" ht="14.25" hidden="1" x14ac:dyDescent="0.45"/>
    <row r="15414" ht="14.25" hidden="1" x14ac:dyDescent="0.45"/>
    <row r="15415" ht="14.25" hidden="1" x14ac:dyDescent="0.45"/>
    <row r="15416" ht="14.25" hidden="1" x14ac:dyDescent="0.45"/>
    <row r="15417" ht="14.25" hidden="1" x14ac:dyDescent="0.45"/>
    <row r="15418" ht="14.25" hidden="1" x14ac:dyDescent="0.45"/>
    <row r="15419" ht="14.25" hidden="1" x14ac:dyDescent="0.45"/>
    <row r="15420" ht="14.25" hidden="1" x14ac:dyDescent="0.45"/>
    <row r="15421" ht="14.25" hidden="1" x14ac:dyDescent="0.45"/>
    <row r="15422" ht="14.25" hidden="1" x14ac:dyDescent="0.45"/>
    <row r="15423" ht="14.25" hidden="1" x14ac:dyDescent="0.45"/>
    <row r="15424" ht="14.25" hidden="1" x14ac:dyDescent="0.45"/>
    <row r="15425" ht="14.25" hidden="1" x14ac:dyDescent="0.45"/>
    <row r="15426" ht="14.25" hidden="1" x14ac:dyDescent="0.45"/>
    <row r="15427" ht="14.25" hidden="1" x14ac:dyDescent="0.45"/>
    <row r="15428" ht="14.25" hidden="1" x14ac:dyDescent="0.45"/>
    <row r="15429" ht="14.25" hidden="1" x14ac:dyDescent="0.45"/>
    <row r="15430" ht="14.25" hidden="1" x14ac:dyDescent="0.45"/>
    <row r="15431" ht="14.25" hidden="1" x14ac:dyDescent="0.45"/>
    <row r="15432" ht="14.25" hidden="1" x14ac:dyDescent="0.45"/>
    <row r="15433" ht="14.25" hidden="1" x14ac:dyDescent="0.45"/>
    <row r="15434" ht="14.25" hidden="1" x14ac:dyDescent="0.45"/>
    <row r="15435" ht="14.25" hidden="1" x14ac:dyDescent="0.45"/>
    <row r="15436" ht="14.25" hidden="1" x14ac:dyDescent="0.45"/>
    <row r="15437" ht="14.25" hidden="1" x14ac:dyDescent="0.45"/>
    <row r="15438" ht="14.25" hidden="1" x14ac:dyDescent="0.45"/>
    <row r="15439" ht="14.25" hidden="1" x14ac:dyDescent="0.45"/>
    <row r="15440" ht="14.25" hidden="1" x14ac:dyDescent="0.45"/>
    <row r="15441" ht="14.25" hidden="1" x14ac:dyDescent="0.45"/>
    <row r="15442" ht="14.25" hidden="1" x14ac:dyDescent="0.45"/>
    <row r="15443" ht="14.25" hidden="1" x14ac:dyDescent="0.45"/>
    <row r="15444" ht="14.25" hidden="1" x14ac:dyDescent="0.45"/>
    <row r="15445" ht="14.25" hidden="1" x14ac:dyDescent="0.45"/>
    <row r="15446" ht="14.25" hidden="1" x14ac:dyDescent="0.45"/>
    <row r="15447" ht="14.25" hidden="1" x14ac:dyDescent="0.45"/>
    <row r="15448" ht="14.25" hidden="1" x14ac:dyDescent="0.45"/>
    <row r="15449" ht="14.25" hidden="1" x14ac:dyDescent="0.45"/>
    <row r="15450" ht="14.25" hidden="1" x14ac:dyDescent="0.45"/>
    <row r="15451" ht="14.25" hidden="1" x14ac:dyDescent="0.45"/>
    <row r="15452" ht="14.25" hidden="1" x14ac:dyDescent="0.45"/>
    <row r="15453" ht="14.25" hidden="1" x14ac:dyDescent="0.45"/>
    <row r="15454" ht="14.25" hidden="1" x14ac:dyDescent="0.45"/>
    <row r="15455" ht="14.25" hidden="1" x14ac:dyDescent="0.45"/>
    <row r="15456" ht="14.25" hidden="1" x14ac:dyDescent="0.45"/>
    <row r="15457" ht="14.25" hidden="1" x14ac:dyDescent="0.45"/>
    <row r="15458" ht="14.25" hidden="1" x14ac:dyDescent="0.45"/>
    <row r="15459" ht="14.25" hidden="1" x14ac:dyDescent="0.45"/>
    <row r="15460" ht="14.25" hidden="1" x14ac:dyDescent="0.45"/>
    <row r="15461" ht="14.25" hidden="1" x14ac:dyDescent="0.45"/>
    <row r="15462" ht="14.25" hidden="1" x14ac:dyDescent="0.45"/>
    <row r="15463" ht="14.25" hidden="1" x14ac:dyDescent="0.45"/>
    <row r="15464" ht="14.25" hidden="1" x14ac:dyDescent="0.45"/>
    <row r="15465" ht="14.25" hidden="1" x14ac:dyDescent="0.45"/>
    <row r="15466" ht="14.25" hidden="1" x14ac:dyDescent="0.45"/>
    <row r="15467" ht="14.25" hidden="1" x14ac:dyDescent="0.45"/>
    <row r="15468" ht="14.25" hidden="1" x14ac:dyDescent="0.45"/>
    <row r="15469" ht="14.25" hidden="1" x14ac:dyDescent="0.45"/>
    <row r="15470" ht="14.25" hidden="1" x14ac:dyDescent="0.45"/>
    <row r="15471" ht="14.25" hidden="1" x14ac:dyDescent="0.45"/>
    <row r="15472" ht="14.25" hidden="1" x14ac:dyDescent="0.45"/>
    <row r="15473" ht="14.25" hidden="1" x14ac:dyDescent="0.45"/>
    <row r="15474" ht="14.25" hidden="1" x14ac:dyDescent="0.45"/>
    <row r="15475" ht="14.25" hidden="1" x14ac:dyDescent="0.45"/>
    <row r="15476" ht="14.25" hidden="1" x14ac:dyDescent="0.45"/>
    <row r="15477" ht="14.25" hidden="1" x14ac:dyDescent="0.45"/>
    <row r="15478" ht="14.25" hidden="1" x14ac:dyDescent="0.45"/>
    <row r="15479" ht="14.25" hidden="1" x14ac:dyDescent="0.45"/>
    <row r="15480" ht="14.25" hidden="1" x14ac:dyDescent="0.45"/>
    <row r="15481" ht="14.25" hidden="1" x14ac:dyDescent="0.45"/>
    <row r="15482" ht="14.25" hidden="1" x14ac:dyDescent="0.45"/>
    <row r="15483" ht="14.25" hidden="1" x14ac:dyDescent="0.45"/>
    <row r="15484" ht="14.25" hidden="1" x14ac:dyDescent="0.45"/>
    <row r="15485" ht="14.25" hidden="1" x14ac:dyDescent="0.45"/>
    <row r="15486" ht="14.25" hidden="1" x14ac:dyDescent="0.45"/>
    <row r="15487" ht="14.25" hidden="1" x14ac:dyDescent="0.45"/>
    <row r="15488" ht="14.25" hidden="1" x14ac:dyDescent="0.45"/>
    <row r="15489" ht="14.25" hidden="1" x14ac:dyDescent="0.45"/>
    <row r="15490" ht="14.25" hidden="1" x14ac:dyDescent="0.45"/>
    <row r="15491" ht="14.25" hidden="1" x14ac:dyDescent="0.45"/>
    <row r="15492" ht="14.25" hidden="1" x14ac:dyDescent="0.45"/>
    <row r="15493" ht="14.25" hidden="1" x14ac:dyDescent="0.45"/>
    <row r="15494" ht="14.25" hidden="1" x14ac:dyDescent="0.45"/>
    <row r="15495" ht="14.25" hidden="1" x14ac:dyDescent="0.45"/>
    <row r="15496" ht="14.25" hidden="1" x14ac:dyDescent="0.45"/>
    <row r="15497" ht="14.25" hidden="1" x14ac:dyDescent="0.45"/>
    <row r="15498" ht="14.25" hidden="1" x14ac:dyDescent="0.45"/>
    <row r="15499" ht="14.25" hidden="1" x14ac:dyDescent="0.45"/>
    <row r="15500" ht="14.25" hidden="1" x14ac:dyDescent="0.45"/>
    <row r="15501" ht="14.25" hidden="1" x14ac:dyDescent="0.45"/>
    <row r="15502" ht="14.25" hidden="1" x14ac:dyDescent="0.45"/>
    <row r="15503" ht="14.25" hidden="1" x14ac:dyDescent="0.45"/>
    <row r="15504" ht="14.25" hidden="1" x14ac:dyDescent="0.45"/>
    <row r="15505" ht="14.25" hidden="1" x14ac:dyDescent="0.45"/>
    <row r="15506" ht="14.25" hidden="1" x14ac:dyDescent="0.45"/>
    <row r="15507" ht="14.25" hidden="1" x14ac:dyDescent="0.45"/>
    <row r="15508" ht="14.25" hidden="1" x14ac:dyDescent="0.45"/>
    <row r="15509" ht="14.25" hidden="1" x14ac:dyDescent="0.45"/>
    <row r="15510" ht="14.25" hidden="1" x14ac:dyDescent="0.45"/>
    <row r="15511" ht="14.25" hidden="1" x14ac:dyDescent="0.45"/>
    <row r="15512" ht="14.25" hidden="1" x14ac:dyDescent="0.45"/>
    <row r="15513" ht="14.25" hidden="1" x14ac:dyDescent="0.45"/>
    <row r="15514" ht="14.25" hidden="1" x14ac:dyDescent="0.45"/>
    <row r="15515" ht="14.25" hidden="1" x14ac:dyDescent="0.45"/>
    <row r="15516" ht="14.25" hidden="1" x14ac:dyDescent="0.45"/>
    <row r="15517" ht="14.25" hidden="1" x14ac:dyDescent="0.45"/>
    <row r="15518" ht="14.25" hidden="1" x14ac:dyDescent="0.45"/>
    <row r="15519" ht="14.25" hidden="1" x14ac:dyDescent="0.45"/>
    <row r="15520" ht="14.25" hidden="1" x14ac:dyDescent="0.45"/>
    <row r="15521" ht="14.25" hidden="1" x14ac:dyDescent="0.45"/>
    <row r="15522" ht="14.25" hidden="1" x14ac:dyDescent="0.45"/>
    <row r="15523" ht="14.25" hidden="1" x14ac:dyDescent="0.45"/>
    <row r="15524" ht="14.25" hidden="1" x14ac:dyDescent="0.45"/>
    <row r="15525" ht="14.25" hidden="1" x14ac:dyDescent="0.45"/>
    <row r="15526" ht="14.25" hidden="1" x14ac:dyDescent="0.45"/>
    <row r="15527" ht="14.25" hidden="1" x14ac:dyDescent="0.45"/>
    <row r="15528" ht="14.25" hidden="1" x14ac:dyDescent="0.45"/>
    <row r="15529" ht="14.25" hidden="1" x14ac:dyDescent="0.45"/>
    <row r="15530" ht="14.25" hidden="1" x14ac:dyDescent="0.45"/>
    <row r="15531" ht="14.25" hidden="1" x14ac:dyDescent="0.45"/>
    <row r="15532" ht="14.25" hidden="1" x14ac:dyDescent="0.45"/>
    <row r="15533" ht="14.25" hidden="1" x14ac:dyDescent="0.45"/>
    <row r="15534" ht="14.25" hidden="1" x14ac:dyDescent="0.45"/>
    <row r="15535" ht="14.25" hidden="1" x14ac:dyDescent="0.45"/>
    <row r="15536" ht="14.25" hidden="1" x14ac:dyDescent="0.45"/>
    <row r="15537" ht="14.25" hidden="1" x14ac:dyDescent="0.45"/>
    <row r="15538" ht="14.25" hidden="1" x14ac:dyDescent="0.45"/>
    <row r="15539" ht="14.25" hidden="1" x14ac:dyDescent="0.45"/>
    <row r="15540" ht="14.25" hidden="1" x14ac:dyDescent="0.45"/>
    <row r="15541" ht="14.25" hidden="1" x14ac:dyDescent="0.45"/>
    <row r="15542" ht="14.25" hidden="1" x14ac:dyDescent="0.45"/>
    <row r="15543" ht="14.25" hidden="1" x14ac:dyDescent="0.45"/>
    <row r="15544" ht="14.25" hidden="1" x14ac:dyDescent="0.45"/>
    <row r="15545" ht="14.25" hidden="1" x14ac:dyDescent="0.45"/>
    <row r="15546" ht="14.25" hidden="1" x14ac:dyDescent="0.45"/>
    <row r="15547" ht="14.25" hidden="1" x14ac:dyDescent="0.45"/>
    <row r="15548" ht="14.25" hidden="1" x14ac:dyDescent="0.45"/>
    <row r="15549" ht="14.25" hidden="1" x14ac:dyDescent="0.45"/>
    <row r="15550" ht="14.25" hidden="1" x14ac:dyDescent="0.45"/>
    <row r="15551" ht="14.25" hidden="1" x14ac:dyDescent="0.45"/>
    <row r="15552" ht="14.25" hidden="1" x14ac:dyDescent="0.45"/>
    <row r="15553" ht="14.25" hidden="1" x14ac:dyDescent="0.45"/>
    <row r="15554" ht="14.25" hidden="1" x14ac:dyDescent="0.45"/>
    <row r="15555" ht="14.25" hidden="1" x14ac:dyDescent="0.45"/>
    <row r="15556" ht="14.25" hidden="1" x14ac:dyDescent="0.45"/>
    <row r="15557" ht="14.25" hidden="1" x14ac:dyDescent="0.45"/>
    <row r="15558" ht="14.25" hidden="1" x14ac:dyDescent="0.45"/>
    <row r="15559" ht="14.25" hidden="1" x14ac:dyDescent="0.45"/>
    <row r="15560" ht="14.25" hidden="1" x14ac:dyDescent="0.45"/>
    <row r="15561" ht="14.25" hidden="1" x14ac:dyDescent="0.45"/>
    <row r="15562" ht="14.25" hidden="1" x14ac:dyDescent="0.45"/>
    <row r="15563" ht="14.25" hidden="1" x14ac:dyDescent="0.45"/>
    <row r="15564" ht="14.25" hidden="1" x14ac:dyDescent="0.45"/>
    <row r="15565" ht="14.25" hidden="1" x14ac:dyDescent="0.45"/>
    <row r="15566" ht="14.25" hidden="1" x14ac:dyDescent="0.45"/>
    <row r="15567" ht="14.25" hidden="1" x14ac:dyDescent="0.45"/>
    <row r="15568" ht="14.25" hidden="1" x14ac:dyDescent="0.45"/>
    <row r="15569" ht="14.25" hidden="1" x14ac:dyDescent="0.45"/>
    <row r="15570" ht="14.25" hidden="1" x14ac:dyDescent="0.45"/>
    <row r="15571" ht="14.25" hidden="1" x14ac:dyDescent="0.45"/>
    <row r="15572" ht="14.25" hidden="1" x14ac:dyDescent="0.45"/>
    <row r="15573" ht="14.25" hidden="1" x14ac:dyDescent="0.45"/>
    <row r="15574" ht="14.25" hidden="1" x14ac:dyDescent="0.45"/>
    <row r="15575" ht="14.25" hidden="1" x14ac:dyDescent="0.45"/>
    <row r="15576" ht="14.25" hidden="1" x14ac:dyDescent="0.45"/>
    <row r="15577" ht="14.25" hidden="1" x14ac:dyDescent="0.45"/>
    <row r="15578" ht="14.25" hidden="1" x14ac:dyDescent="0.45"/>
    <row r="15579" ht="14.25" hidden="1" x14ac:dyDescent="0.45"/>
    <row r="15580" ht="14.25" hidden="1" x14ac:dyDescent="0.45"/>
    <row r="15581" ht="14.25" hidden="1" x14ac:dyDescent="0.45"/>
    <row r="15582" ht="14.25" hidden="1" x14ac:dyDescent="0.45"/>
    <row r="15583" ht="14.25" hidden="1" x14ac:dyDescent="0.45"/>
    <row r="15584" ht="14.25" hidden="1" x14ac:dyDescent="0.45"/>
    <row r="15585" ht="14.25" hidden="1" x14ac:dyDescent="0.45"/>
    <row r="15586" ht="14.25" hidden="1" x14ac:dyDescent="0.45"/>
    <row r="15587" ht="14.25" hidden="1" x14ac:dyDescent="0.45"/>
    <row r="15588" ht="14.25" hidden="1" x14ac:dyDescent="0.45"/>
    <row r="15589" ht="14.25" hidden="1" x14ac:dyDescent="0.45"/>
    <row r="15590" ht="14.25" hidden="1" x14ac:dyDescent="0.45"/>
    <row r="15591" ht="14.25" hidden="1" x14ac:dyDescent="0.45"/>
    <row r="15592" ht="14.25" hidden="1" x14ac:dyDescent="0.45"/>
    <row r="15593" ht="14.25" hidden="1" x14ac:dyDescent="0.45"/>
    <row r="15594" ht="14.25" hidden="1" x14ac:dyDescent="0.45"/>
    <row r="15595" ht="14.25" hidden="1" x14ac:dyDescent="0.45"/>
    <row r="15596" ht="14.25" hidden="1" x14ac:dyDescent="0.45"/>
    <row r="15597" ht="14.25" hidden="1" x14ac:dyDescent="0.45"/>
    <row r="15598" ht="14.25" hidden="1" x14ac:dyDescent="0.45"/>
    <row r="15599" ht="14.25" hidden="1" x14ac:dyDescent="0.45"/>
    <row r="15600" ht="14.25" hidden="1" x14ac:dyDescent="0.45"/>
    <row r="15601" ht="14.25" hidden="1" x14ac:dyDescent="0.45"/>
    <row r="15602" ht="14.25" hidden="1" x14ac:dyDescent="0.45"/>
    <row r="15603" ht="14.25" hidden="1" x14ac:dyDescent="0.45"/>
    <row r="15604" ht="14.25" hidden="1" x14ac:dyDescent="0.45"/>
    <row r="15605" ht="14.25" hidden="1" x14ac:dyDescent="0.45"/>
    <row r="15606" ht="14.25" hidden="1" x14ac:dyDescent="0.45"/>
    <row r="15607" ht="14.25" hidden="1" x14ac:dyDescent="0.45"/>
    <row r="15608" ht="14.25" hidden="1" x14ac:dyDescent="0.45"/>
    <row r="15609" ht="14.25" hidden="1" x14ac:dyDescent="0.45"/>
    <row r="15610" ht="14.25" hidden="1" x14ac:dyDescent="0.45"/>
    <row r="15611" ht="14.25" hidden="1" x14ac:dyDescent="0.45"/>
    <row r="15612" ht="14.25" hidden="1" x14ac:dyDescent="0.45"/>
    <row r="15613" ht="14.25" hidden="1" x14ac:dyDescent="0.45"/>
    <row r="15614" ht="14.25" hidden="1" x14ac:dyDescent="0.45"/>
    <row r="15615" ht="14.25" hidden="1" x14ac:dyDescent="0.45"/>
    <row r="15616" ht="14.25" hidden="1" x14ac:dyDescent="0.45"/>
    <row r="15617" ht="14.25" hidden="1" x14ac:dyDescent="0.45"/>
    <row r="15618" ht="14.25" hidden="1" x14ac:dyDescent="0.45"/>
    <row r="15619" ht="14.25" hidden="1" x14ac:dyDescent="0.45"/>
    <row r="15620" ht="14.25" hidden="1" x14ac:dyDescent="0.45"/>
    <row r="15621" ht="14.25" hidden="1" x14ac:dyDescent="0.45"/>
    <row r="15622" ht="14.25" hidden="1" x14ac:dyDescent="0.45"/>
    <row r="15623" ht="14.25" hidden="1" x14ac:dyDescent="0.45"/>
    <row r="15624" ht="14.25" hidden="1" x14ac:dyDescent="0.45"/>
    <row r="15625" ht="14.25" hidden="1" x14ac:dyDescent="0.45"/>
    <row r="15626" ht="14.25" hidden="1" x14ac:dyDescent="0.45"/>
    <row r="15627" ht="14.25" hidden="1" x14ac:dyDescent="0.45"/>
    <row r="15628" ht="14.25" hidden="1" x14ac:dyDescent="0.45"/>
    <row r="15629" ht="14.25" hidden="1" x14ac:dyDescent="0.45"/>
    <row r="15630" ht="14.25" hidden="1" x14ac:dyDescent="0.45"/>
    <row r="15631" ht="14.25" hidden="1" x14ac:dyDescent="0.45"/>
    <row r="15632" ht="14.25" hidden="1" x14ac:dyDescent="0.45"/>
    <row r="15633" ht="14.25" hidden="1" x14ac:dyDescent="0.45"/>
    <row r="15634" ht="14.25" hidden="1" x14ac:dyDescent="0.45"/>
    <row r="15635" ht="14.25" hidden="1" x14ac:dyDescent="0.45"/>
    <row r="15636" ht="14.25" hidden="1" x14ac:dyDescent="0.45"/>
    <row r="15637" ht="14.25" hidden="1" x14ac:dyDescent="0.45"/>
    <row r="15638" ht="14.25" hidden="1" x14ac:dyDescent="0.45"/>
    <row r="15639" ht="14.25" hidden="1" x14ac:dyDescent="0.45"/>
    <row r="15640" ht="14.25" hidden="1" x14ac:dyDescent="0.45"/>
    <row r="15641" ht="14.25" hidden="1" x14ac:dyDescent="0.45"/>
    <row r="15642" ht="14.25" hidden="1" x14ac:dyDescent="0.45"/>
    <row r="15643" ht="14.25" hidden="1" x14ac:dyDescent="0.45"/>
    <row r="15644" ht="14.25" hidden="1" x14ac:dyDescent="0.45"/>
    <row r="15645" ht="14.25" hidden="1" x14ac:dyDescent="0.45"/>
    <row r="15646" ht="14.25" hidden="1" x14ac:dyDescent="0.45"/>
    <row r="15647" ht="14.25" hidden="1" x14ac:dyDescent="0.45"/>
    <row r="15648" ht="14.25" hidden="1" x14ac:dyDescent="0.45"/>
    <row r="15649" ht="14.25" hidden="1" x14ac:dyDescent="0.45"/>
    <row r="15650" ht="14.25" hidden="1" x14ac:dyDescent="0.45"/>
    <row r="15651" ht="14.25" hidden="1" x14ac:dyDescent="0.45"/>
    <row r="15652" ht="14.25" hidden="1" x14ac:dyDescent="0.45"/>
    <row r="15653" ht="14.25" hidden="1" x14ac:dyDescent="0.45"/>
    <row r="15654" ht="14.25" hidden="1" x14ac:dyDescent="0.45"/>
    <row r="15655" ht="14.25" hidden="1" x14ac:dyDescent="0.45"/>
    <row r="15656" ht="14.25" hidden="1" x14ac:dyDescent="0.45"/>
    <row r="15657" ht="14.25" hidden="1" x14ac:dyDescent="0.45"/>
    <row r="15658" ht="14.25" hidden="1" x14ac:dyDescent="0.45"/>
    <row r="15659" ht="14.25" hidden="1" x14ac:dyDescent="0.45"/>
    <row r="15660" ht="14.25" hidden="1" x14ac:dyDescent="0.45"/>
    <row r="15661" ht="14.25" hidden="1" x14ac:dyDescent="0.45"/>
    <row r="15662" ht="14.25" hidden="1" x14ac:dyDescent="0.45"/>
    <row r="15663" ht="14.25" hidden="1" x14ac:dyDescent="0.45"/>
    <row r="15664" ht="14.25" hidden="1" x14ac:dyDescent="0.45"/>
    <row r="15665" ht="14.25" hidden="1" x14ac:dyDescent="0.45"/>
    <row r="15666" ht="14.25" hidden="1" x14ac:dyDescent="0.45"/>
    <row r="15667" ht="14.25" hidden="1" x14ac:dyDescent="0.45"/>
    <row r="15668" ht="14.25" hidden="1" x14ac:dyDescent="0.45"/>
    <row r="15669" ht="14.25" hidden="1" x14ac:dyDescent="0.45"/>
    <row r="15670" ht="14.25" hidden="1" x14ac:dyDescent="0.45"/>
    <row r="15671" ht="14.25" hidden="1" x14ac:dyDescent="0.45"/>
    <row r="15672" ht="14.25" hidden="1" x14ac:dyDescent="0.45"/>
    <row r="15673" ht="14.25" hidden="1" x14ac:dyDescent="0.45"/>
    <row r="15674" ht="14.25" hidden="1" x14ac:dyDescent="0.45"/>
    <row r="15675" ht="14.25" hidden="1" x14ac:dyDescent="0.45"/>
    <row r="15676" ht="14.25" hidden="1" x14ac:dyDescent="0.45"/>
    <row r="15677" ht="14.25" hidden="1" x14ac:dyDescent="0.45"/>
    <row r="15678" ht="14.25" hidden="1" x14ac:dyDescent="0.45"/>
    <row r="15679" ht="14.25" hidden="1" x14ac:dyDescent="0.45"/>
    <row r="15680" ht="14.25" hidden="1" x14ac:dyDescent="0.45"/>
    <row r="15681" ht="14.25" hidden="1" x14ac:dyDescent="0.45"/>
    <row r="15682" ht="14.25" hidden="1" x14ac:dyDescent="0.45"/>
    <row r="15683" ht="14.25" hidden="1" x14ac:dyDescent="0.45"/>
    <row r="15684" ht="14.25" hidden="1" x14ac:dyDescent="0.45"/>
    <row r="15685" ht="14.25" hidden="1" x14ac:dyDescent="0.45"/>
    <row r="15686" ht="14.25" hidden="1" x14ac:dyDescent="0.45"/>
    <row r="15687" ht="14.25" hidden="1" x14ac:dyDescent="0.45"/>
    <row r="15688" ht="14.25" hidden="1" x14ac:dyDescent="0.45"/>
    <row r="15689" ht="14.25" hidden="1" x14ac:dyDescent="0.45"/>
    <row r="15690" ht="14.25" hidden="1" x14ac:dyDescent="0.45"/>
    <row r="15691" ht="14.25" hidden="1" x14ac:dyDescent="0.45"/>
    <row r="15692" ht="14.25" hidden="1" x14ac:dyDescent="0.45"/>
    <row r="15693" ht="14.25" hidden="1" x14ac:dyDescent="0.45"/>
    <row r="15694" ht="14.25" hidden="1" x14ac:dyDescent="0.45"/>
    <row r="15695" ht="14.25" hidden="1" x14ac:dyDescent="0.45"/>
    <row r="15696" ht="14.25" hidden="1" x14ac:dyDescent="0.45"/>
    <row r="15697" ht="14.25" hidden="1" x14ac:dyDescent="0.45"/>
    <row r="15698" ht="14.25" hidden="1" x14ac:dyDescent="0.45"/>
    <row r="15699" ht="14.25" hidden="1" x14ac:dyDescent="0.45"/>
    <row r="15700" ht="14.25" hidden="1" x14ac:dyDescent="0.45"/>
    <row r="15701" ht="14.25" hidden="1" x14ac:dyDescent="0.45"/>
    <row r="15702" ht="14.25" hidden="1" x14ac:dyDescent="0.45"/>
    <row r="15703" ht="14.25" hidden="1" x14ac:dyDescent="0.45"/>
    <row r="15704" ht="14.25" hidden="1" x14ac:dyDescent="0.45"/>
    <row r="15705" ht="14.25" hidden="1" x14ac:dyDescent="0.45"/>
    <row r="15706" ht="14.25" hidden="1" x14ac:dyDescent="0.45"/>
    <row r="15707" ht="14.25" hidden="1" x14ac:dyDescent="0.45"/>
    <row r="15708" ht="14.25" hidden="1" x14ac:dyDescent="0.45"/>
    <row r="15709" ht="14.25" hidden="1" x14ac:dyDescent="0.45"/>
    <row r="15710" ht="14.25" hidden="1" x14ac:dyDescent="0.45"/>
    <row r="15711" ht="14.25" hidden="1" x14ac:dyDescent="0.45"/>
    <row r="15712" ht="14.25" hidden="1" x14ac:dyDescent="0.45"/>
    <row r="15713" ht="14.25" hidden="1" x14ac:dyDescent="0.45"/>
    <row r="15714" ht="14.25" hidden="1" x14ac:dyDescent="0.45"/>
    <row r="15715" ht="14.25" hidden="1" x14ac:dyDescent="0.45"/>
    <row r="15716" ht="14.25" hidden="1" x14ac:dyDescent="0.45"/>
    <row r="15717" ht="14.25" hidden="1" x14ac:dyDescent="0.45"/>
    <row r="15718" ht="14.25" hidden="1" x14ac:dyDescent="0.45"/>
    <row r="15719" ht="14.25" hidden="1" x14ac:dyDescent="0.45"/>
    <row r="15720" ht="14.25" hidden="1" x14ac:dyDescent="0.45"/>
    <row r="15721" ht="14.25" hidden="1" x14ac:dyDescent="0.45"/>
    <row r="15722" ht="14.25" hidden="1" x14ac:dyDescent="0.45"/>
    <row r="15723" ht="14.25" hidden="1" x14ac:dyDescent="0.45"/>
    <row r="15724" ht="14.25" hidden="1" x14ac:dyDescent="0.45"/>
    <row r="15725" ht="14.25" hidden="1" x14ac:dyDescent="0.45"/>
    <row r="15726" ht="14.25" hidden="1" x14ac:dyDescent="0.45"/>
    <row r="15727" ht="14.25" hidden="1" x14ac:dyDescent="0.45"/>
    <row r="15728" ht="14.25" hidden="1" x14ac:dyDescent="0.45"/>
    <row r="15729" ht="14.25" hidden="1" x14ac:dyDescent="0.45"/>
    <row r="15730" ht="14.25" hidden="1" x14ac:dyDescent="0.45"/>
    <row r="15731" ht="14.25" hidden="1" x14ac:dyDescent="0.45"/>
    <row r="15732" ht="14.25" hidden="1" x14ac:dyDescent="0.45"/>
    <row r="15733" ht="14.25" hidden="1" x14ac:dyDescent="0.45"/>
    <row r="15734" ht="14.25" hidden="1" x14ac:dyDescent="0.45"/>
    <row r="15735" ht="14.25" hidden="1" x14ac:dyDescent="0.45"/>
    <row r="15736" ht="14.25" hidden="1" x14ac:dyDescent="0.45"/>
    <row r="15737" ht="14.25" hidden="1" x14ac:dyDescent="0.45"/>
    <row r="15738" ht="14.25" hidden="1" x14ac:dyDescent="0.45"/>
    <row r="15739" ht="14.25" hidden="1" x14ac:dyDescent="0.45"/>
    <row r="15740" ht="14.25" hidden="1" x14ac:dyDescent="0.45"/>
    <row r="15741" ht="14.25" hidden="1" x14ac:dyDescent="0.45"/>
    <row r="15742" ht="14.25" hidden="1" x14ac:dyDescent="0.45"/>
    <row r="15743" ht="14.25" hidden="1" x14ac:dyDescent="0.45"/>
    <row r="15744" ht="14.25" hidden="1" x14ac:dyDescent="0.45"/>
    <row r="15745" ht="14.25" hidden="1" x14ac:dyDescent="0.45"/>
    <row r="15746" ht="14.25" hidden="1" x14ac:dyDescent="0.45"/>
    <row r="15747" ht="14.25" hidden="1" x14ac:dyDescent="0.45"/>
    <row r="15748" ht="14.25" hidden="1" x14ac:dyDescent="0.45"/>
    <row r="15749" ht="14.25" hidden="1" x14ac:dyDescent="0.45"/>
    <row r="15750" ht="14.25" hidden="1" x14ac:dyDescent="0.45"/>
    <row r="15751" ht="14.25" hidden="1" x14ac:dyDescent="0.45"/>
    <row r="15752" ht="14.25" hidden="1" x14ac:dyDescent="0.45"/>
    <row r="15753" ht="14.25" hidden="1" x14ac:dyDescent="0.45"/>
    <row r="15754" ht="14.25" hidden="1" x14ac:dyDescent="0.45"/>
    <row r="15755" ht="14.25" hidden="1" x14ac:dyDescent="0.45"/>
    <row r="15756" ht="14.25" hidden="1" x14ac:dyDescent="0.45"/>
    <row r="15757" ht="14.25" hidden="1" x14ac:dyDescent="0.45"/>
    <row r="15758" ht="14.25" hidden="1" x14ac:dyDescent="0.45"/>
    <row r="15759" ht="14.25" hidden="1" x14ac:dyDescent="0.45"/>
    <row r="15760" ht="14.25" hidden="1" x14ac:dyDescent="0.45"/>
    <row r="15761" ht="14.25" hidden="1" x14ac:dyDescent="0.45"/>
    <row r="15762" ht="14.25" hidden="1" x14ac:dyDescent="0.45"/>
    <row r="15763" ht="14.25" hidden="1" x14ac:dyDescent="0.45"/>
    <row r="15764" ht="14.25" hidden="1" x14ac:dyDescent="0.45"/>
    <row r="15765" ht="14.25" hidden="1" x14ac:dyDescent="0.45"/>
    <row r="15766" ht="14.25" hidden="1" x14ac:dyDescent="0.45"/>
    <row r="15767" ht="14.25" hidden="1" x14ac:dyDescent="0.45"/>
    <row r="15768" ht="14.25" hidden="1" x14ac:dyDescent="0.45"/>
    <row r="15769" ht="14.25" hidden="1" x14ac:dyDescent="0.45"/>
    <row r="15770" ht="14.25" hidden="1" x14ac:dyDescent="0.45"/>
    <row r="15771" ht="14.25" hidden="1" x14ac:dyDescent="0.45"/>
    <row r="15772" ht="14.25" hidden="1" x14ac:dyDescent="0.45"/>
    <row r="15773" ht="14.25" hidden="1" x14ac:dyDescent="0.45"/>
    <row r="15774" ht="14.25" hidden="1" x14ac:dyDescent="0.45"/>
    <row r="15775" ht="14.25" hidden="1" x14ac:dyDescent="0.45"/>
    <row r="15776" ht="14.25" hidden="1" x14ac:dyDescent="0.45"/>
    <row r="15777" ht="14.25" hidden="1" x14ac:dyDescent="0.45"/>
    <row r="15778" ht="14.25" hidden="1" x14ac:dyDescent="0.45"/>
    <row r="15779" ht="14.25" hidden="1" x14ac:dyDescent="0.45"/>
    <row r="15780" ht="14.25" hidden="1" x14ac:dyDescent="0.45"/>
    <row r="15781" ht="14.25" hidden="1" x14ac:dyDescent="0.45"/>
    <row r="15782" ht="14.25" hidden="1" x14ac:dyDescent="0.45"/>
    <row r="15783" ht="14.25" hidden="1" x14ac:dyDescent="0.45"/>
    <row r="15784" ht="14.25" hidden="1" x14ac:dyDescent="0.45"/>
    <row r="15785" ht="14.25" hidden="1" x14ac:dyDescent="0.45"/>
    <row r="15786" ht="14.25" hidden="1" x14ac:dyDescent="0.45"/>
    <row r="15787" ht="14.25" hidden="1" x14ac:dyDescent="0.45"/>
    <row r="15788" ht="14.25" hidden="1" x14ac:dyDescent="0.45"/>
    <row r="15789" ht="14.25" hidden="1" x14ac:dyDescent="0.45"/>
    <row r="15790" ht="14.25" hidden="1" x14ac:dyDescent="0.45"/>
    <row r="15791" ht="14.25" hidden="1" x14ac:dyDescent="0.45"/>
    <row r="15792" ht="14.25" hidden="1" x14ac:dyDescent="0.45"/>
    <row r="15793" ht="14.25" hidden="1" x14ac:dyDescent="0.45"/>
    <row r="15794" ht="14.25" hidden="1" x14ac:dyDescent="0.45"/>
    <row r="15795" ht="14.25" hidden="1" x14ac:dyDescent="0.45"/>
    <row r="15796" ht="14.25" hidden="1" x14ac:dyDescent="0.45"/>
    <row r="15797" ht="14.25" hidden="1" x14ac:dyDescent="0.45"/>
    <row r="15798" ht="14.25" hidden="1" x14ac:dyDescent="0.45"/>
    <row r="15799" ht="14.25" hidden="1" x14ac:dyDescent="0.45"/>
    <row r="15800" ht="14.25" hidden="1" x14ac:dyDescent="0.45"/>
    <row r="15801" ht="14.25" hidden="1" x14ac:dyDescent="0.45"/>
    <row r="15802" ht="14.25" hidden="1" x14ac:dyDescent="0.45"/>
    <row r="15803" ht="14.25" hidden="1" x14ac:dyDescent="0.45"/>
    <row r="15804" ht="14.25" hidden="1" x14ac:dyDescent="0.45"/>
    <row r="15805" ht="14.25" hidden="1" x14ac:dyDescent="0.45"/>
    <row r="15806" ht="14.25" hidden="1" x14ac:dyDescent="0.45"/>
    <row r="15807" ht="14.25" hidden="1" x14ac:dyDescent="0.45"/>
    <row r="15808" ht="14.25" hidden="1" x14ac:dyDescent="0.45"/>
    <row r="15809" ht="14.25" hidden="1" x14ac:dyDescent="0.45"/>
    <row r="15810" ht="14.25" hidden="1" x14ac:dyDescent="0.45"/>
    <row r="15811" ht="14.25" hidden="1" x14ac:dyDescent="0.45"/>
    <row r="15812" ht="14.25" hidden="1" x14ac:dyDescent="0.45"/>
    <row r="15813" ht="14.25" hidden="1" x14ac:dyDescent="0.45"/>
    <row r="15814" ht="14.25" hidden="1" x14ac:dyDescent="0.45"/>
    <row r="15815" ht="14.25" hidden="1" x14ac:dyDescent="0.45"/>
    <row r="15816" ht="14.25" hidden="1" x14ac:dyDescent="0.45"/>
    <row r="15817" ht="14.25" hidden="1" x14ac:dyDescent="0.45"/>
    <row r="15818" ht="14.25" hidden="1" x14ac:dyDescent="0.45"/>
    <row r="15819" ht="14.25" hidden="1" x14ac:dyDescent="0.45"/>
    <row r="15820" ht="14.25" hidden="1" x14ac:dyDescent="0.45"/>
    <row r="15821" ht="14.25" hidden="1" x14ac:dyDescent="0.45"/>
    <row r="15822" ht="14.25" hidden="1" x14ac:dyDescent="0.45"/>
    <row r="15823" ht="14.25" hidden="1" x14ac:dyDescent="0.45"/>
    <row r="15824" ht="14.25" hidden="1" x14ac:dyDescent="0.45"/>
    <row r="15825" ht="14.25" hidden="1" x14ac:dyDescent="0.45"/>
    <row r="15826" ht="14.25" hidden="1" x14ac:dyDescent="0.45"/>
    <row r="15827" ht="14.25" hidden="1" x14ac:dyDescent="0.45"/>
    <row r="15828" ht="14.25" hidden="1" x14ac:dyDescent="0.45"/>
    <row r="15829" ht="14.25" hidden="1" x14ac:dyDescent="0.45"/>
    <row r="15830" ht="14.25" hidden="1" x14ac:dyDescent="0.45"/>
    <row r="15831" ht="14.25" hidden="1" x14ac:dyDescent="0.45"/>
    <row r="15832" ht="14.25" hidden="1" x14ac:dyDescent="0.45"/>
    <row r="15833" ht="14.25" hidden="1" x14ac:dyDescent="0.45"/>
    <row r="15834" ht="14.25" hidden="1" x14ac:dyDescent="0.45"/>
    <row r="15835" ht="14.25" hidden="1" x14ac:dyDescent="0.45"/>
    <row r="15836" ht="14.25" hidden="1" x14ac:dyDescent="0.45"/>
    <row r="15837" ht="14.25" hidden="1" x14ac:dyDescent="0.45"/>
    <row r="15838" ht="14.25" hidden="1" x14ac:dyDescent="0.45"/>
    <row r="15839" ht="14.25" hidden="1" x14ac:dyDescent="0.45"/>
    <row r="15840" ht="14.25" hidden="1" x14ac:dyDescent="0.45"/>
    <row r="15841" ht="14.25" hidden="1" x14ac:dyDescent="0.45"/>
    <row r="15842" ht="14.25" hidden="1" x14ac:dyDescent="0.45"/>
    <row r="15843" ht="14.25" hidden="1" x14ac:dyDescent="0.45"/>
    <row r="15844" ht="14.25" hidden="1" x14ac:dyDescent="0.45"/>
    <row r="15845" ht="14.25" hidden="1" x14ac:dyDescent="0.45"/>
    <row r="15846" ht="14.25" hidden="1" x14ac:dyDescent="0.45"/>
    <row r="15847" ht="14.25" hidden="1" x14ac:dyDescent="0.45"/>
    <row r="15848" ht="14.25" hidden="1" x14ac:dyDescent="0.45"/>
    <row r="15849" ht="14.25" hidden="1" x14ac:dyDescent="0.45"/>
    <row r="15850" ht="14.25" hidden="1" x14ac:dyDescent="0.45"/>
    <row r="15851" ht="14.25" hidden="1" x14ac:dyDescent="0.45"/>
    <row r="15852" ht="14.25" hidden="1" x14ac:dyDescent="0.45"/>
    <row r="15853" ht="14.25" hidden="1" x14ac:dyDescent="0.45"/>
    <row r="15854" ht="14.25" hidden="1" x14ac:dyDescent="0.45"/>
    <row r="15855" ht="14.25" hidden="1" x14ac:dyDescent="0.45"/>
    <row r="15856" ht="14.25" hidden="1" x14ac:dyDescent="0.45"/>
    <row r="15857" ht="14.25" hidden="1" x14ac:dyDescent="0.45"/>
    <row r="15858" ht="14.25" hidden="1" x14ac:dyDescent="0.45"/>
    <row r="15859" ht="14.25" hidden="1" x14ac:dyDescent="0.45"/>
    <row r="15860" ht="14.25" hidden="1" x14ac:dyDescent="0.45"/>
    <row r="15861" ht="14.25" hidden="1" x14ac:dyDescent="0.45"/>
    <row r="15862" ht="14.25" hidden="1" x14ac:dyDescent="0.45"/>
    <row r="15863" ht="14.25" hidden="1" x14ac:dyDescent="0.45"/>
    <row r="15864" ht="14.25" hidden="1" x14ac:dyDescent="0.45"/>
    <row r="15865" ht="14.25" hidden="1" x14ac:dyDescent="0.45"/>
    <row r="15866" ht="14.25" hidden="1" x14ac:dyDescent="0.45"/>
    <row r="15867" ht="14.25" hidden="1" x14ac:dyDescent="0.45"/>
    <row r="15868" ht="14.25" hidden="1" x14ac:dyDescent="0.45"/>
    <row r="15869" ht="14.25" hidden="1" x14ac:dyDescent="0.45"/>
    <row r="15870" ht="14.25" hidden="1" x14ac:dyDescent="0.45"/>
    <row r="15871" ht="14.25" hidden="1" x14ac:dyDescent="0.45"/>
    <row r="15872" ht="14.25" hidden="1" x14ac:dyDescent="0.45"/>
    <row r="15873" ht="14.25" hidden="1" x14ac:dyDescent="0.45"/>
    <row r="15874" ht="14.25" hidden="1" x14ac:dyDescent="0.45"/>
    <row r="15875" ht="14.25" hidden="1" x14ac:dyDescent="0.45"/>
    <row r="15876" ht="14.25" hidden="1" x14ac:dyDescent="0.45"/>
    <row r="15877" ht="14.25" hidden="1" x14ac:dyDescent="0.45"/>
    <row r="15878" ht="14.25" hidden="1" x14ac:dyDescent="0.45"/>
    <row r="15879" ht="14.25" hidden="1" x14ac:dyDescent="0.45"/>
    <row r="15880" ht="14.25" hidden="1" x14ac:dyDescent="0.45"/>
    <row r="15881" ht="14.25" hidden="1" x14ac:dyDescent="0.45"/>
    <row r="15882" ht="14.25" hidden="1" x14ac:dyDescent="0.45"/>
    <row r="15883" ht="14.25" hidden="1" x14ac:dyDescent="0.45"/>
    <row r="15884" ht="14.25" hidden="1" x14ac:dyDescent="0.45"/>
    <row r="15885" ht="14.25" hidden="1" x14ac:dyDescent="0.45"/>
    <row r="15886" ht="14.25" hidden="1" x14ac:dyDescent="0.45"/>
    <row r="15887" ht="14.25" hidden="1" x14ac:dyDescent="0.45"/>
    <row r="15888" ht="14.25" hidden="1" x14ac:dyDescent="0.45"/>
    <row r="15889" ht="14.25" hidden="1" x14ac:dyDescent="0.45"/>
    <row r="15890" ht="14.25" hidden="1" x14ac:dyDescent="0.45"/>
    <row r="15891" ht="14.25" hidden="1" x14ac:dyDescent="0.45"/>
    <row r="15892" ht="14.25" hidden="1" x14ac:dyDescent="0.45"/>
    <row r="15893" ht="14.25" hidden="1" x14ac:dyDescent="0.45"/>
    <row r="15894" ht="14.25" hidden="1" x14ac:dyDescent="0.45"/>
    <row r="15895" ht="14.25" hidden="1" x14ac:dyDescent="0.45"/>
    <row r="15896" ht="14.25" hidden="1" x14ac:dyDescent="0.45"/>
    <row r="15897" ht="14.25" hidden="1" x14ac:dyDescent="0.45"/>
    <row r="15898" ht="14.25" hidden="1" x14ac:dyDescent="0.45"/>
    <row r="15899" ht="14.25" hidden="1" x14ac:dyDescent="0.45"/>
    <row r="15900" ht="14.25" hidden="1" x14ac:dyDescent="0.45"/>
    <row r="15901" ht="14.25" hidden="1" x14ac:dyDescent="0.45"/>
    <row r="15902" ht="14.25" hidden="1" x14ac:dyDescent="0.45"/>
    <row r="15903" ht="14.25" hidden="1" x14ac:dyDescent="0.45"/>
    <row r="15904" ht="14.25" hidden="1" x14ac:dyDescent="0.45"/>
    <row r="15905" ht="14.25" hidden="1" x14ac:dyDescent="0.45"/>
    <row r="15906" ht="14.25" hidden="1" x14ac:dyDescent="0.45"/>
    <row r="15907" ht="14.25" hidden="1" x14ac:dyDescent="0.45"/>
    <row r="15908" ht="14.25" hidden="1" x14ac:dyDescent="0.45"/>
    <row r="15909" ht="14.25" hidden="1" x14ac:dyDescent="0.45"/>
    <row r="15910" ht="14.25" hidden="1" x14ac:dyDescent="0.45"/>
    <row r="15911" ht="14.25" hidden="1" x14ac:dyDescent="0.45"/>
    <row r="15912" ht="14.25" hidden="1" x14ac:dyDescent="0.45"/>
    <row r="15913" ht="14.25" hidden="1" x14ac:dyDescent="0.45"/>
    <row r="15914" ht="14.25" hidden="1" x14ac:dyDescent="0.45"/>
    <row r="15915" ht="14.25" hidden="1" x14ac:dyDescent="0.45"/>
    <row r="15916" ht="14.25" hidden="1" x14ac:dyDescent="0.45"/>
    <row r="15917" ht="14.25" hidden="1" x14ac:dyDescent="0.45"/>
    <row r="15918" ht="14.25" hidden="1" x14ac:dyDescent="0.45"/>
    <row r="15919" ht="14.25" hidden="1" x14ac:dyDescent="0.45"/>
    <row r="15920" ht="14.25" hidden="1" x14ac:dyDescent="0.45"/>
    <row r="15921" ht="14.25" hidden="1" x14ac:dyDescent="0.45"/>
    <row r="15922" ht="14.25" hidden="1" x14ac:dyDescent="0.45"/>
    <row r="15923" ht="14.25" hidden="1" x14ac:dyDescent="0.45"/>
    <row r="15924" ht="14.25" hidden="1" x14ac:dyDescent="0.45"/>
    <row r="15925" ht="14.25" hidden="1" x14ac:dyDescent="0.45"/>
    <row r="15926" ht="14.25" hidden="1" x14ac:dyDescent="0.45"/>
    <row r="15927" ht="14.25" hidden="1" x14ac:dyDescent="0.45"/>
    <row r="15928" ht="14.25" hidden="1" x14ac:dyDescent="0.45"/>
    <row r="15929" ht="14.25" hidden="1" x14ac:dyDescent="0.45"/>
    <row r="15930" ht="14.25" hidden="1" x14ac:dyDescent="0.45"/>
    <row r="15931" ht="14.25" hidden="1" x14ac:dyDescent="0.45"/>
    <row r="15932" ht="14.25" hidden="1" x14ac:dyDescent="0.45"/>
    <row r="15933" ht="14.25" hidden="1" x14ac:dyDescent="0.45"/>
    <row r="15934" ht="14.25" hidden="1" x14ac:dyDescent="0.45"/>
    <row r="15935" ht="14.25" hidden="1" x14ac:dyDescent="0.45"/>
    <row r="15936" ht="14.25" hidden="1" x14ac:dyDescent="0.45"/>
    <row r="15937" ht="14.25" hidden="1" x14ac:dyDescent="0.45"/>
    <row r="15938" ht="14.25" hidden="1" x14ac:dyDescent="0.45"/>
    <row r="15939" ht="14.25" hidden="1" x14ac:dyDescent="0.45"/>
    <row r="15940" ht="14.25" hidden="1" x14ac:dyDescent="0.45"/>
    <row r="15941" ht="14.25" hidden="1" x14ac:dyDescent="0.45"/>
    <row r="15942" ht="14.25" hidden="1" x14ac:dyDescent="0.45"/>
    <row r="15943" ht="14.25" hidden="1" x14ac:dyDescent="0.45"/>
    <row r="15944" ht="14.25" hidden="1" x14ac:dyDescent="0.45"/>
    <row r="15945" ht="14.25" hidden="1" x14ac:dyDescent="0.45"/>
    <row r="15946" ht="14.25" hidden="1" x14ac:dyDescent="0.45"/>
    <row r="15947" ht="14.25" hidden="1" x14ac:dyDescent="0.45"/>
    <row r="15948" ht="14.25" hidden="1" x14ac:dyDescent="0.45"/>
    <row r="15949" ht="14.25" hidden="1" x14ac:dyDescent="0.45"/>
    <row r="15950" ht="14.25" hidden="1" x14ac:dyDescent="0.45"/>
    <row r="15951" ht="14.25" hidden="1" x14ac:dyDescent="0.45"/>
    <row r="15952" ht="14.25" hidden="1" x14ac:dyDescent="0.45"/>
    <row r="15953" ht="14.25" hidden="1" x14ac:dyDescent="0.45"/>
    <row r="15954" ht="14.25" hidden="1" x14ac:dyDescent="0.45"/>
    <row r="15955" ht="14.25" hidden="1" x14ac:dyDescent="0.45"/>
    <row r="15956" ht="14.25" hidden="1" x14ac:dyDescent="0.45"/>
    <row r="15957" ht="14.25" hidden="1" x14ac:dyDescent="0.45"/>
    <row r="15958" ht="14.25" hidden="1" x14ac:dyDescent="0.45"/>
    <row r="15959" ht="14.25" hidden="1" x14ac:dyDescent="0.45"/>
    <row r="15960" ht="14.25" hidden="1" x14ac:dyDescent="0.45"/>
    <row r="15961" ht="14.25" hidden="1" x14ac:dyDescent="0.45"/>
    <row r="15962" ht="14.25" hidden="1" x14ac:dyDescent="0.45"/>
    <row r="15963" ht="14.25" hidden="1" x14ac:dyDescent="0.45"/>
    <row r="15964" ht="14.25" hidden="1" x14ac:dyDescent="0.45"/>
    <row r="15965" ht="14.25" hidden="1" x14ac:dyDescent="0.45"/>
    <row r="15966" ht="14.25" hidden="1" x14ac:dyDescent="0.45"/>
    <row r="15967" ht="14.25" hidden="1" x14ac:dyDescent="0.45"/>
    <row r="15968" ht="14.25" hidden="1" x14ac:dyDescent="0.45"/>
    <row r="15969" ht="14.25" hidden="1" x14ac:dyDescent="0.45"/>
    <row r="15970" ht="14.25" hidden="1" x14ac:dyDescent="0.45"/>
    <row r="15971" ht="14.25" hidden="1" x14ac:dyDescent="0.45"/>
    <row r="15972" ht="14.25" hidden="1" x14ac:dyDescent="0.45"/>
    <row r="15973" ht="14.25" hidden="1" x14ac:dyDescent="0.45"/>
    <row r="15974" ht="14.25" hidden="1" x14ac:dyDescent="0.45"/>
    <row r="15975" ht="14.25" hidden="1" x14ac:dyDescent="0.45"/>
    <row r="15976" ht="14.25" hidden="1" x14ac:dyDescent="0.45"/>
    <row r="15977" ht="14.25" hidden="1" x14ac:dyDescent="0.45"/>
    <row r="15978" ht="14.25" hidden="1" x14ac:dyDescent="0.45"/>
    <row r="15979" ht="14.25" hidden="1" x14ac:dyDescent="0.45"/>
    <row r="15980" ht="14.25" hidden="1" x14ac:dyDescent="0.45"/>
    <row r="15981" ht="14.25" hidden="1" x14ac:dyDescent="0.45"/>
    <row r="15982" ht="14.25" hidden="1" x14ac:dyDescent="0.45"/>
    <row r="15983" ht="14.25" hidden="1" x14ac:dyDescent="0.45"/>
    <row r="15984" ht="14.25" hidden="1" x14ac:dyDescent="0.45"/>
    <row r="15985" ht="14.25" hidden="1" x14ac:dyDescent="0.45"/>
    <row r="15986" ht="14.25" hidden="1" x14ac:dyDescent="0.45"/>
    <row r="15987" ht="14.25" hidden="1" x14ac:dyDescent="0.45"/>
    <row r="15988" ht="14.25" hidden="1" x14ac:dyDescent="0.45"/>
    <row r="15989" ht="14.25" hidden="1" x14ac:dyDescent="0.45"/>
    <row r="15990" ht="14.25" hidden="1" x14ac:dyDescent="0.45"/>
    <row r="15991" ht="14.25" hidden="1" x14ac:dyDescent="0.45"/>
    <row r="15992" ht="14.25" hidden="1" x14ac:dyDescent="0.45"/>
    <row r="15993" ht="14.25" hidden="1" x14ac:dyDescent="0.45"/>
    <row r="15994" ht="14.25" hidden="1" x14ac:dyDescent="0.45"/>
    <row r="15995" ht="14.25" hidden="1" x14ac:dyDescent="0.45"/>
    <row r="15996" ht="14.25" hidden="1" x14ac:dyDescent="0.45"/>
    <row r="15997" ht="14.25" hidden="1" x14ac:dyDescent="0.45"/>
    <row r="15998" ht="14.25" hidden="1" x14ac:dyDescent="0.45"/>
    <row r="15999" ht="14.25" hidden="1" x14ac:dyDescent="0.45"/>
    <row r="16000" ht="14.25" hidden="1" x14ac:dyDescent="0.45"/>
    <row r="16001" ht="14.25" hidden="1" x14ac:dyDescent="0.45"/>
    <row r="16002" ht="14.25" hidden="1" x14ac:dyDescent="0.45"/>
    <row r="16003" ht="14.25" hidden="1" x14ac:dyDescent="0.45"/>
    <row r="16004" ht="14.25" hidden="1" x14ac:dyDescent="0.45"/>
    <row r="16005" ht="14.25" hidden="1" x14ac:dyDescent="0.45"/>
    <row r="16006" ht="14.25" hidden="1" x14ac:dyDescent="0.45"/>
    <row r="16007" ht="14.25" hidden="1" x14ac:dyDescent="0.45"/>
    <row r="16008" ht="14.25" hidden="1" x14ac:dyDescent="0.45"/>
    <row r="16009" ht="14.25" hidden="1" x14ac:dyDescent="0.45"/>
    <row r="16010" ht="14.25" hidden="1" x14ac:dyDescent="0.45"/>
    <row r="16011" ht="14.25" hidden="1" x14ac:dyDescent="0.45"/>
    <row r="16012" ht="14.25" hidden="1" x14ac:dyDescent="0.45"/>
    <row r="16013" ht="14.25" hidden="1" x14ac:dyDescent="0.45"/>
    <row r="16014" ht="14.25" hidden="1" x14ac:dyDescent="0.45"/>
    <row r="16015" ht="14.25" hidden="1" x14ac:dyDescent="0.45"/>
    <row r="16016" ht="14.25" hidden="1" x14ac:dyDescent="0.45"/>
    <row r="16017" ht="14.25" hidden="1" x14ac:dyDescent="0.45"/>
    <row r="16018" ht="14.25" hidden="1" x14ac:dyDescent="0.45"/>
    <row r="16019" ht="14.25" hidden="1" x14ac:dyDescent="0.45"/>
    <row r="16020" ht="14.25" hidden="1" x14ac:dyDescent="0.45"/>
    <row r="16021" ht="14.25" hidden="1" x14ac:dyDescent="0.45"/>
    <row r="16022" ht="14.25" hidden="1" x14ac:dyDescent="0.45"/>
    <row r="16023" ht="14.25" hidden="1" x14ac:dyDescent="0.45"/>
    <row r="16024" ht="14.25" hidden="1" x14ac:dyDescent="0.45"/>
    <row r="16025" ht="14.25" hidden="1" x14ac:dyDescent="0.45"/>
    <row r="16026" ht="14.25" hidden="1" x14ac:dyDescent="0.45"/>
    <row r="16027" ht="14.25" hidden="1" x14ac:dyDescent="0.45"/>
    <row r="16028" ht="14.25" hidden="1" x14ac:dyDescent="0.45"/>
    <row r="16029" ht="14.25" hidden="1" x14ac:dyDescent="0.45"/>
    <row r="16030" ht="14.25" hidden="1" x14ac:dyDescent="0.45"/>
    <row r="16031" ht="14.25" hidden="1" x14ac:dyDescent="0.45"/>
    <row r="16032" ht="14.25" hidden="1" x14ac:dyDescent="0.45"/>
    <row r="16033" ht="14.25" hidden="1" x14ac:dyDescent="0.45"/>
    <row r="16034" ht="14.25" hidden="1" x14ac:dyDescent="0.45"/>
    <row r="16035" ht="14.25" hidden="1" x14ac:dyDescent="0.45"/>
    <row r="16036" ht="14.25" hidden="1" x14ac:dyDescent="0.45"/>
    <row r="16037" ht="14.25" hidden="1" x14ac:dyDescent="0.45"/>
    <row r="16038" ht="14.25" hidden="1" x14ac:dyDescent="0.45"/>
    <row r="16039" ht="14.25" hidden="1" x14ac:dyDescent="0.45"/>
    <row r="16040" ht="14.25" hidden="1" x14ac:dyDescent="0.45"/>
    <row r="16041" ht="14.25" hidden="1" x14ac:dyDescent="0.45"/>
    <row r="16042" ht="14.25" hidden="1" x14ac:dyDescent="0.45"/>
    <row r="16043" ht="14.25" hidden="1" x14ac:dyDescent="0.45"/>
    <row r="16044" ht="14.25" hidden="1" x14ac:dyDescent="0.45"/>
    <row r="16045" ht="14.25" hidden="1" x14ac:dyDescent="0.45"/>
    <row r="16046" ht="14.25" hidden="1" x14ac:dyDescent="0.45"/>
    <row r="16047" ht="14.25" hidden="1" x14ac:dyDescent="0.45"/>
    <row r="16048" ht="14.25" hidden="1" x14ac:dyDescent="0.45"/>
    <row r="16049" ht="14.25" hidden="1" x14ac:dyDescent="0.45"/>
    <row r="16050" ht="14.25" hidden="1" x14ac:dyDescent="0.45"/>
    <row r="16051" ht="14.25" hidden="1" x14ac:dyDescent="0.45"/>
    <row r="16052" ht="14.25" hidden="1" x14ac:dyDescent="0.45"/>
    <row r="16053" ht="14.25" hidden="1" x14ac:dyDescent="0.45"/>
    <row r="16054" ht="14.25" hidden="1" x14ac:dyDescent="0.45"/>
    <row r="16055" ht="14.25" hidden="1" x14ac:dyDescent="0.45"/>
    <row r="16056" ht="14.25" hidden="1" x14ac:dyDescent="0.45"/>
    <row r="16057" ht="14.25" hidden="1" x14ac:dyDescent="0.45"/>
    <row r="16058" ht="14.25" hidden="1" x14ac:dyDescent="0.45"/>
    <row r="16059" ht="14.25" hidden="1" x14ac:dyDescent="0.45"/>
    <row r="16060" ht="14.25" hidden="1" x14ac:dyDescent="0.45"/>
    <row r="16061" ht="14.25" hidden="1" x14ac:dyDescent="0.45"/>
    <row r="16062" ht="14.25" hidden="1" x14ac:dyDescent="0.45"/>
    <row r="16063" ht="14.25" hidden="1" x14ac:dyDescent="0.45"/>
    <row r="16064" ht="14.25" hidden="1" x14ac:dyDescent="0.45"/>
    <row r="16065" ht="14.25" hidden="1" x14ac:dyDescent="0.45"/>
    <row r="16066" ht="14.25" hidden="1" x14ac:dyDescent="0.45"/>
    <row r="16067" ht="14.25" hidden="1" x14ac:dyDescent="0.45"/>
    <row r="16068" ht="14.25" hidden="1" x14ac:dyDescent="0.45"/>
    <row r="16069" ht="14.25" hidden="1" x14ac:dyDescent="0.45"/>
    <row r="16070" ht="14.25" hidden="1" x14ac:dyDescent="0.45"/>
    <row r="16071" ht="14.25" hidden="1" x14ac:dyDescent="0.45"/>
    <row r="16072" ht="14.25" hidden="1" x14ac:dyDescent="0.45"/>
    <row r="16073" ht="14.25" hidden="1" x14ac:dyDescent="0.45"/>
    <row r="16074" ht="14.25" hidden="1" x14ac:dyDescent="0.45"/>
    <row r="16075" ht="14.25" hidden="1" x14ac:dyDescent="0.45"/>
    <row r="16076" ht="14.25" hidden="1" x14ac:dyDescent="0.45"/>
    <row r="16077" ht="14.25" hidden="1" x14ac:dyDescent="0.45"/>
    <row r="16078" ht="14.25" hidden="1" x14ac:dyDescent="0.45"/>
    <row r="16079" ht="14.25" hidden="1" x14ac:dyDescent="0.45"/>
    <row r="16080" ht="14.25" hidden="1" x14ac:dyDescent="0.45"/>
    <row r="16081" ht="14.25" hidden="1" x14ac:dyDescent="0.45"/>
    <row r="16082" ht="14.25" hidden="1" x14ac:dyDescent="0.45"/>
    <row r="16083" ht="14.25" hidden="1" x14ac:dyDescent="0.45"/>
    <row r="16084" ht="14.25" hidden="1" x14ac:dyDescent="0.45"/>
    <row r="16085" ht="14.25" hidden="1" x14ac:dyDescent="0.45"/>
    <row r="16086" ht="14.25" hidden="1" x14ac:dyDescent="0.45"/>
    <row r="16087" ht="14.25" hidden="1" x14ac:dyDescent="0.45"/>
    <row r="16088" ht="14.25" hidden="1" x14ac:dyDescent="0.45"/>
    <row r="16089" ht="14.25" hidden="1" x14ac:dyDescent="0.45"/>
    <row r="16090" ht="14.25" hidden="1" x14ac:dyDescent="0.45"/>
    <row r="16091" ht="14.25" hidden="1" x14ac:dyDescent="0.45"/>
    <row r="16092" ht="14.25" hidden="1" x14ac:dyDescent="0.45"/>
    <row r="16093" ht="14.25" hidden="1" x14ac:dyDescent="0.45"/>
    <row r="16094" ht="14.25" hidden="1" x14ac:dyDescent="0.45"/>
    <row r="16095" ht="14.25" hidden="1" x14ac:dyDescent="0.45"/>
    <row r="16096" ht="14.25" hidden="1" x14ac:dyDescent="0.45"/>
    <row r="16097" ht="14.25" hidden="1" x14ac:dyDescent="0.45"/>
    <row r="16098" ht="14.25" hidden="1" x14ac:dyDescent="0.45"/>
    <row r="16099" ht="14.25" hidden="1" x14ac:dyDescent="0.45"/>
    <row r="16100" ht="14.25" hidden="1" x14ac:dyDescent="0.45"/>
    <row r="16101" ht="14.25" hidden="1" x14ac:dyDescent="0.45"/>
    <row r="16102" ht="14.25" hidden="1" x14ac:dyDescent="0.45"/>
    <row r="16103" ht="14.25" hidden="1" x14ac:dyDescent="0.45"/>
    <row r="16104" ht="14.25" hidden="1" x14ac:dyDescent="0.45"/>
    <row r="16105" ht="14.25" hidden="1" x14ac:dyDescent="0.45"/>
    <row r="16106" ht="14.25" hidden="1" x14ac:dyDescent="0.45"/>
    <row r="16107" ht="14.25" hidden="1" x14ac:dyDescent="0.45"/>
    <row r="16108" ht="14.25" hidden="1" x14ac:dyDescent="0.45"/>
    <row r="16109" ht="14.25" hidden="1" x14ac:dyDescent="0.45"/>
    <row r="16110" ht="14.25" hidden="1" x14ac:dyDescent="0.45"/>
    <row r="16111" ht="14.25" hidden="1" x14ac:dyDescent="0.45"/>
    <row r="16112" ht="14.25" hidden="1" x14ac:dyDescent="0.45"/>
    <row r="16113" ht="14.25" hidden="1" x14ac:dyDescent="0.45"/>
    <row r="16114" ht="14.25" hidden="1" x14ac:dyDescent="0.45"/>
    <row r="16115" ht="14.25" hidden="1" x14ac:dyDescent="0.45"/>
    <row r="16116" ht="14.25" hidden="1" x14ac:dyDescent="0.45"/>
    <row r="16117" ht="14.25" hidden="1" x14ac:dyDescent="0.45"/>
    <row r="16118" ht="14.25" hidden="1" x14ac:dyDescent="0.45"/>
    <row r="16119" ht="14.25" hidden="1" x14ac:dyDescent="0.45"/>
    <row r="16120" ht="14.25" hidden="1" x14ac:dyDescent="0.45"/>
    <row r="16121" ht="14.25" hidden="1" x14ac:dyDescent="0.45"/>
    <row r="16122" ht="14.25" hidden="1" x14ac:dyDescent="0.45"/>
    <row r="16123" ht="14.25" hidden="1" x14ac:dyDescent="0.45"/>
    <row r="16124" ht="14.25" hidden="1" x14ac:dyDescent="0.45"/>
    <row r="16125" ht="14.25" hidden="1" x14ac:dyDescent="0.45"/>
    <row r="16126" ht="14.25" hidden="1" x14ac:dyDescent="0.45"/>
    <row r="16127" ht="14.25" hidden="1" x14ac:dyDescent="0.45"/>
    <row r="16128" ht="14.25" hidden="1" x14ac:dyDescent="0.45"/>
    <row r="16129" ht="14.25" hidden="1" x14ac:dyDescent="0.45"/>
    <row r="16130" ht="14.25" hidden="1" x14ac:dyDescent="0.45"/>
    <row r="16131" ht="14.25" hidden="1" x14ac:dyDescent="0.45"/>
    <row r="16132" ht="14.25" hidden="1" x14ac:dyDescent="0.45"/>
    <row r="16133" ht="14.25" hidden="1" x14ac:dyDescent="0.45"/>
    <row r="16134" ht="14.25" hidden="1" x14ac:dyDescent="0.45"/>
    <row r="16135" ht="14.25" hidden="1" x14ac:dyDescent="0.45"/>
    <row r="16136" ht="14.25" hidden="1" x14ac:dyDescent="0.45"/>
    <row r="16137" ht="14.25" hidden="1" x14ac:dyDescent="0.45"/>
    <row r="16138" ht="14.25" hidden="1" x14ac:dyDescent="0.45"/>
    <row r="16139" ht="14.25" hidden="1" x14ac:dyDescent="0.45"/>
    <row r="16140" ht="14.25" hidden="1" x14ac:dyDescent="0.45"/>
    <row r="16141" ht="14.25" hidden="1" x14ac:dyDescent="0.45"/>
    <row r="16142" ht="14.25" hidden="1" x14ac:dyDescent="0.45"/>
    <row r="16143" ht="14.25" hidden="1" x14ac:dyDescent="0.45"/>
    <row r="16144" ht="14.25" hidden="1" x14ac:dyDescent="0.45"/>
    <row r="16145" ht="14.25" hidden="1" x14ac:dyDescent="0.45"/>
    <row r="16146" ht="14.25" hidden="1" x14ac:dyDescent="0.45"/>
    <row r="16147" ht="14.25" hidden="1" x14ac:dyDescent="0.45"/>
    <row r="16148" ht="14.25" hidden="1" x14ac:dyDescent="0.45"/>
    <row r="16149" ht="14.25" hidden="1" x14ac:dyDescent="0.45"/>
    <row r="16150" ht="14.25" hidden="1" x14ac:dyDescent="0.45"/>
    <row r="16151" ht="14.25" hidden="1" x14ac:dyDescent="0.45"/>
    <row r="16152" ht="14.25" hidden="1" x14ac:dyDescent="0.45"/>
    <row r="16153" ht="14.25" hidden="1" x14ac:dyDescent="0.45"/>
    <row r="16154" ht="14.25" hidden="1" x14ac:dyDescent="0.45"/>
    <row r="16155" ht="14.25" hidden="1" x14ac:dyDescent="0.45"/>
    <row r="16156" ht="14.25" hidden="1" x14ac:dyDescent="0.45"/>
    <row r="16157" ht="14.25" hidden="1" x14ac:dyDescent="0.45"/>
    <row r="16158" ht="14.25" hidden="1" x14ac:dyDescent="0.45"/>
    <row r="16159" ht="14.25" hidden="1" x14ac:dyDescent="0.45"/>
    <row r="16160" ht="14.25" hidden="1" x14ac:dyDescent="0.45"/>
    <row r="16161" ht="14.25" hidden="1" x14ac:dyDescent="0.45"/>
    <row r="16162" ht="14.25" hidden="1" x14ac:dyDescent="0.45"/>
    <row r="16163" ht="14.25" hidden="1" x14ac:dyDescent="0.45"/>
    <row r="16164" ht="14.25" hidden="1" x14ac:dyDescent="0.45"/>
    <row r="16165" ht="14.25" hidden="1" x14ac:dyDescent="0.45"/>
    <row r="16166" ht="14.25" hidden="1" x14ac:dyDescent="0.45"/>
    <row r="16167" ht="14.25" hidden="1" x14ac:dyDescent="0.45"/>
    <row r="16168" ht="14.25" hidden="1" x14ac:dyDescent="0.45"/>
    <row r="16169" ht="14.25" hidden="1" x14ac:dyDescent="0.45"/>
    <row r="16170" ht="14.25" hidden="1" x14ac:dyDescent="0.45"/>
    <row r="16171" ht="14.25" hidden="1" x14ac:dyDescent="0.45"/>
    <row r="16172" ht="14.25" hidden="1" x14ac:dyDescent="0.45"/>
    <row r="16173" ht="14.25" hidden="1" x14ac:dyDescent="0.45"/>
    <row r="16174" ht="14.25" hidden="1" x14ac:dyDescent="0.45"/>
    <row r="16175" ht="14.25" hidden="1" x14ac:dyDescent="0.45"/>
    <row r="16176" ht="14.25" hidden="1" x14ac:dyDescent="0.45"/>
    <row r="16177" ht="14.25" hidden="1" x14ac:dyDescent="0.45"/>
    <row r="16178" ht="14.25" hidden="1" x14ac:dyDescent="0.45"/>
    <row r="16179" ht="14.25" hidden="1" x14ac:dyDescent="0.45"/>
    <row r="16180" ht="14.25" hidden="1" x14ac:dyDescent="0.45"/>
    <row r="16181" ht="14.25" hidden="1" x14ac:dyDescent="0.45"/>
    <row r="16182" ht="14.25" hidden="1" x14ac:dyDescent="0.45"/>
    <row r="16183" ht="14.25" hidden="1" x14ac:dyDescent="0.45"/>
    <row r="16184" ht="14.25" hidden="1" x14ac:dyDescent="0.45"/>
    <row r="16185" ht="14.25" hidden="1" x14ac:dyDescent="0.45"/>
    <row r="16186" ht="14.25" hidden="1" x14ac:dyDescent="0.45"/>
    <row r="16187" ht="14.25" hidden="1" x14ac:dyDescent="0.45"/>
    <row r="16188" ht="14.25" hidden="1" x14ac:dyDescent="0.45"/>
    <row r="16189" ht="14.25" hidden="1" x14ac:dyDescent="0.45"/>
    <row r="16190" ht="14.25" hidden="1" x14ac:dyDescent="0.45"/>
    <row r="16191" ht="14.25" hidden="1" x14ac:dyDescent="0.45"/>
    <row r="16192" ht="14.25" hidden="1" x14ac:dyDescent="0.45"/>
    <row r="16193" ht="14.25" hidden="1" x14ac:dyDescent="0.45"/>
    <row r="16194" ht="14.25" hidden="1" x14ac:dyDescent="0.45"/>
    <row r="16195" ht="14.25" hidden="1" x14ac:dyDescent="0.45"/>
    <row r="16196" ht="14.25" hidden="1" x14ac:dyDescent="0.45"/>
    <row r="16197" ht="14.25" hidden="1" x14ac:dyDescent="0.45"/>
    <row r="16198" ht="14.25" hidden="1" x14ac:dyDescent="0.45"/>
    <row r="16199" ht="14.25" hidden="1" x14ac:dyDescent="0.45"/>
    <row r="16200" ht="14.25" hidden="1" x14ac:dyDescent="0.45"/>
    <row r="16201" ht="14.25" hidden="1" x14ac:dyDescent="0.45"/>
    <row r="16202" ht="14.25" hidden="1" x14ac:dyDescent="0.45"/>
    <row r="16203" ht="14.25" hidden="1" x14ac:dyDescent="0.45"/>
    <row r="16204" ht="14.25" hidden="1" x14ac:dyDescent="0.45"/>
    <row r="16205" ht="14.25" hidden="1" x14ac:dyDescent="0.45"/>
    <row r="16206" ht="14.25" hidden="1" x14ac:dyDescent="0.45"/>
    <row r="16207" ht="14.25" hidden="1" x14ac:dyDescent="0.45"/>
    <row r="16208" ht="14.25" hidden="1" x14ac:dyDescent="0.45"/>
    <row r="16209" ht="14.25" hidden="1" x14ac:dyDescent="0.45"/>
    <row r="16210" ht="14.25" hidden="1" x14ac:dyDescent="0.45"/>
    <row r="16211" ht="14.25" hidden="1" x14ac:dyDescent="0.45"/>
    <row r="16212" ht="14.25" hidden="1" x14ac:dyDescent="0.45"/>
    <row r="16213" ht="14.25" hidden="1" x14ac:dyDescent="0.45"/>
    <row r="16214" ht="14.25" hidden="1" x14ac:dyDescent="0.45"/>
    <row r="16215" ht="14.25" hidden="1" x14ac:dyDescent="0.45"/>
    <row r="16216" ht="14.25" hidden="1" x14ac:dyDescent="0.45"/>
    <row r="16217" ht="14.25" hidden="1" x14ac:dyDescent="0.45"/>
    <row r="16218" ht="14.25" hidden="1" x14ac:dyDescent="0.45"/>
    <row r="16219" ht="14.25" hidden="1" x14ac:dyDescent="0.45"/>
    <row r="16220" ht="14.25" hidden="1" x14ac:dyDescent="0.45"/>
    <row r="16221" ht="14.25" hidden="1" x14ac:dyDescent="0.45"/>
    <row r="16222" ht="14.25" hidden="1" x14ac:dyDescent="0.45"/>
    <row r="16223" ht="14.25" hidden="1" x14ac:dyDescent="0.45"/>
    <row r="16224" ht="14.25" hidden="1" x14ac:dyDescent="0.45"/>
    <row r="16225" ht="14.25" hidden="1" x14ac:dyDescent="0.45"/>
    <row r="16226" ht="14.25" hidden="1" x14ac:dyDescent="0.45"/>
    <row r="16227" ht="14.25" hidden="1" x14ac:dyDescent="0.45"/>
    <row r="16228" ht="14.25" hidden="1" x14ac:dyDescent="0.45"/>
    <row r="16229" ht="14.25" hidden="1" x14ac:dyDescent="0.45"/>
    <row r="16230" ht="14.25" hidden="1" x14ac:dyDescent="0.45"/>
    <row r="16231" ht="14.25" hidden="1" x14ac:dyDescent="0.45"/>
    <row r="16232" ht="14.25" hidden="1" x14ac:dyDescent="0.45"/>
    <row r="16233" ht="14.25" hidden="1" x14ac:dyDescent="0.45"/>
    <row r="16234" ht="14.25" hidden="1" x14ac:dyDescent="0.45"/>
    <row r="16235" ht="14.25" hidden="1" x14ac:dyDescent="0.45"/>
    <row r="16236" ht="14.25" hidden="1" x14ac:dyDescent="0.45"/>
    <row r="16237" ht="14.25" hidden="1" x14ac:dyDescent="0.45"/>
    <row r="16238" ht="14.25" hidden="1" x14ac:dyDescent="0.45"/>
    <row r="16239" ht="14.25" hidden="1" x14ac:dyDescent="0.45"/>
    <row r="16240" ht="14.25" hidden="1" x14ac:dyDescent="0.45"/>
    <row r="16241" ht="14.25" hidden="1" x14ac:dyDescent="0.45"/>
    <row r="16242" ht="14.25" hidden="1" x14ac:dyDescent="0.45"/>
    <row r="16243" ht="14.25" hidden="1" x14ac:dyDescent="0.45"/>
    <row r="16244" ht="14.25" hidden="1" x14ac:dyDescent="0.45"/>
    <row r="16245" ht="14.25" hidden="1" x14ac:dyDescent="0.45"/>
    <row r="16246" ht="14.25" hidden="1" x14ac:dyDescent="0.45"/>
    <row r="16247" ht="14.25" hidden="1" x14ac:dyDescent="0.45"/>
    <row r="16248" ht="14.25" hidden="1" x14ac:dyDescent="0.45"/>
    <row r="16249" ht="14.25" hidden="1" x14ac:dyDescent="0.45"/>
    <row r="16250" ht="14.25" hidden="1" x14ac:dyDescent="0.45"/>
    <row r="16251" ht="14.25" hidden="1" x14ac:dyDescent="0.45"/>
    <row r="16252" ht="14.25" hidden="1" x14ac:dyDescent="0.45"/>
    <row r="16253" ht="14.25" hidden="1" x14ac:dyDescent="0.45"/>
    <row r="16254" ht="14.25" hidden="1" x14ac:dyDescent="0.45"/>
    <row r="16255" ht="14.25" hidden="1" x14ac:dyDescent="0.45"/>
    <row r="16256" ht="14.25" hidden="1" x14ac:dyDescent="0.45"/>
    <row r="16257" ht="14.25" hidden="1" x14ac:dyDescent="0.45"/>
    <row r="16258" ht="14.25" hidden="1" x14ac:dyDescent="0.45"/>
    <row r="16259" ht="14.25" hidden="1" x14ac:dyDescent="0.45"/>
    <row r="16260" ht="14.25" hidden="1" x14ac:dyDescent="0.45"/>
    <row r="16261" ht="14.25" hidden="1" x14ac:dyDescent="0.45"/>
    <row r="16262" ht="14.25" hidden="1" x14ac:dyDescent="0.45"/>
    <row r="16263" ht="14.25" hidden="1" x14ac:dyDescent="0.45"/>
    <row r="16264" ht="14.25" hidden="1" x14ac:dyDescent="0.45"/>
    <row r="16265" ht="14.25" hidden="1" x14ac:dyDescent="0.45"/>
    <row r="16266" ht="14.25" hidden="1" x14ac:dyDescent="0.45"/>
    <row r="16267" ht="14.25" hidden="1" x14ac:dyDescent="0.45"/>
    <row r="16268" ht="14.25" hidden="1" x14ac:dyDescent="0.45"/>
    <row r="16269" ht="14.25" hidden="1" x14ac:dyDescent="0.45"/>
    <row r="16270" ht="14.25" hidden="1" x14ac:dyDescent="0.45"/>
    <row r="16271" ht="14.25" hidden="1" x14ac:dyDescent="0.45"/>
    <row r="16272" ht="14.25" hidden="1" x14ac:dyDescent="0.45"/>
    <row r="16273" ht="14.25" hidden="1" x14ac:dyDescent="0.45"/>
    <row r="16274" ht="14.25" hidden="1" x14ac:dyDescent="0.45"/>
    <row r="16275" ht="14.25" hidden="1" x14ac:dyDescent="0.45"/>
    <row r="16276" ht="14.25" hidden="1" x14ac:dyDescent="0.45"/>
    <row r="16277" ht="14.25" hidden="1" x14ac:dyDescent="0.45"/>
    <row r="16278" ht="14.25" hidden="1" x14ac:dyDescent="0.45"/>
    <row r="16279" ht="14.25" hidden="1" x14ac:dyDescent="0.45"/>
    <row r="16280" ht="14.25" hidden="1" x14ac:dyDescent="0.45"/>
    <row r="16281" ht="14.25" hidden="1" x14ac:dyDescent="0.45"/>
    <row r="16282" ht="14.25" hidden="1" x14ac:dyDescent="0.45"/>
    <row r="16283" ht="14.25" hidden="1" x14ac:dyDescent="0.45"/>
    <row r="16284" ht="14.25" hidden="1" x14ac:dyDescent="0.45"/>
    <row r="16285" ht="14.25" hidden="1" x14ac:dyDescent="0.45"/>
    <row r="16286" ht="14.25" hidden="1" x14ac:dyDescent="0.45"/>
    <row r="16287" ht="14.25" hidden="1" x14ac:dyDescent="0.45"/>
    <row r="16288" ht="14.25" hidden="1" x14ac:dyDescent="0.45"/>
    <row r="16289" ht="14.25" hidden="1" x14ac:dyDescent="0.45"/>
    <row r="16290" ht="14.25" hidden="1" x14ac:dyDescent="0.45"/>
    <row r="16291" ht="14.25" hidden="1" x14ac:dyDescent="0.45"/>
    <row r="16292" ht="14.25" hidden="1" x14ac:dyDescent="0.45"/>
    <row r="16293" ht="14.25" hidden="1" x14ac:dyDescent="0.45"/>
    <row r="16294" ht="14.25" hidden="1" x14ac:dyDescent="0.45"/>
    <row r="16295" ht="14.25" hidden="1" x14ac:dyDescent="0.45"/>
    <row r="16296" ht="14.25" hidden="1" x14ac:dyDescent="0.45"/>
    <row r="16297" ht="14.25" hidden="1" x14ac:dyDescent="0.45"/>
    <row r="16298" ht="14.25" hidden="1" x14ac:dyDescent="0.45"/>
    <row r="16299" ht="14.25" hidden="1" x14ac:dyDescent="0.45"/>
    <row r="16300" ht="14.25" hidden="1" x14ac:dyDescent="0.45"/>
    <row r="16301" ht="14.25" hidden="1" x14ac:dyDescent="0.45"/>
    <row r="16302" ht="14.25" hidden="1" x14ac:dyDescent="0.45"/>
    <row r="16303" ht="14.25" hidden="1" x14ac:dyDescent="0.45"/>
    <row r="16304" ht="14.25" hidden="1" x14ac:dyDescent="0.45"/>
    <row r="16305" ht="14.25" hidden="1" x14ac:dyDescent="0.45"/>
    <row r="16306" ht="14.25" hidden="1" x14ac:dyDescent="0.45"/>
    <row r="16307" ht="14.25" hidden="1" x14ac:dyDescent="0.45"/>
    <row r="16308" ht="14.25" hidden="1" x14ac:dyDescent="0.45"/>
    <row r="16309" ht="14.25" hidden="1" x14ac:dyDescent="0.45"/>
    <row r="16310" ht="14.25" hidden="1" x14ac:dyDescent="0.45"/>
    <row r="16311" ht="14.25" hidden="1" x14ac:dyDescent="0.45"/>
    <row r="16312" ht="14.25" hidden="1" x14ac:dyDescent="0.45"/>
    <row r="16313" ht="14.25" hidden="1" x14ac:dyDescent="0.45"/>
    <row r="16314" ht="14.25" hidden="1" x14ac:dyDescent="0.45"/>
    <row r="16315" ht="14.25" hidden="1" x14ac:dyDescent="0.45"/>
    <row r="16316" ht="14.25" hidden="1" x14ac:dyDescent="0.45"/>
    <row r="16317" ht="14.25" hidden="1" x14ac:dyDescent="0.45"/>
    <row r="16318" ht="14.25" hidden="1" x14ac:dyDescent="0.45"/>
    <row r="16319" ht="14.25" hidden="1" x14ac:dyDescent="0.45"/>
    <row r="16320" ht="14.25" hidden="1" x14ac:dyDescent="0.45"/>
    <row r="16321" ht="14.25" hidden="1" x14ac:dyDescent="0.45"/>
    <row r="16322" ht="14.25" hidden="1" x14ac:dyDescent="0.45"/>
    <row r="16323" ht="14.25" hidden="1" x14ac:dyDescent="0.45"/>
    <row r="16324" ht="14.25" hidden="1" x14ac:dyDescent="0.45"/>
    <row r="16325" ht="14.25" hidden="1" x14ac:dyDescent="0.45"/>
    <row r="16326" ht="14.25" hidden="1" x14ac:dyDescent="0.45"/>
    <row r="16327" ht="14.25" hidden="1" x14ac:dyDescent="0.45"/>
    <row r="16328" ht="14.25" hidden="1" x14ac:dyDescent="0.45"/>
    <row r="16329" ht="14.25" hidden="1" x14ac:dyDescent="0.45"/>
    <row r="16330" ht="14.25" hidden="1" x14ac:dyDescent="0.45"/>
    <row r="16331" ht="14.25" hidden="1" x14ac:dyDescent="0.45"/>
    <row r="16332" ht="14.25" hidden="1" x14ac:dyDescent="0.45"/>
    <row r="16333" ht="14.25" hidden="1" x14ac:dyDescent="0.45"/>
    <row r="16334" ht="14.25" hidden="1" x14ac:dyDescent="0.45"/>
    <row r="16335" ht="14.25" hidden="1" x14ac:dyDescent="0.45"/>
    <row r="16336" ht="14.25" hidden="1" x14ac:dyDescent="0.45"/>
    <row r="16337" ht="14.25" hidden="1" x14ac:dyDescent="0.45"/>
    <row r="16338" ht="14.25" hidden="1" x14ac:dyDescent="0.45"/>
    <row r="16339" ht="14.25" hidden="1" x14ac:dyDescent="0.45"/>
    <row r="16340" ht="14.25" hidden="1" x14ac:dyDescent="0.45"/>
    <row r="16341" ht="14.25" hidden="1" x14ac:dyDescent="0.45"/>
    <row r="16342" ht="14.25" hidden="1" x14ac:dyDescent="0.45"/>
    <row r="16343" ht="14.25" hidden="1" x14ac:dyDescent="0.45"/>
    <row r="16344" ht="14.25" hidden="1" x14ac:dyDescent="0.45"/>
    <row r="16345" ht="14.25" hidden="1" x14ac:dyDescent="0.45"/>
    <row r="16346" ht="14.25" hidden="1" x14ac:dyDescent="0.45"/>
    <row r="16347" ht="14.25" hidden="1" x14ac:dyDescent="0.45"/>
    <row r="16348" ht="14.25" hidden="1" x14ac:dyDescent="0.45"/>
    <row r="16349" ht="14.25" hidden="1" x14ac:dyDescent="0.45"/>
    <row r="16350" ht="14.25" hidden="1" x14ac:dyDescent="0.45"/>
    <row r="16351" ht="14.25" hidden="1" x14ac:dyDescent="0.45"/>
    <row r="16352" ht="14.25" hidden="1" x14ac:dyDescent="0.45"/>
    <row r="16353" ht="14.25" hidden="1" x14ac:dyDescent="0.45"/>
    <row r="16354" ht="14.25" hidden="1" x14ac:dyDescent="0.45"/>
    <row r="16355" ht="14.25" hidden="1" x14ac:dyDescent="0.45"/>
    <row r="16356" ht="14.25" hidden="1" x14ac:dyDescent="0.45"/>
    <row r="16357" ht="14.25" hidden="1" x14ac:dyDescent="0.45"/>
    <row r="16358" ht="14.25" hidden="1" x14ac:dyDescent="0.45"/>
    <row r="16359" ht="14.25" hidden="1" x14ac:dyDescent="0.45"/>
    <row r="16360" ht="14.25" hidden="1" x14ac:dyDescent="0.45"/>
    <row r="16361" ht="14.25" hidden="1" x14ac:dyDescent="0.45"/>
    <row r="16362" ht="14.25" hidden="1" x14ac:dyDescent="0.45"/>
    <row r="16363" ht="14.25" hidden="1" x14ac:dyDescent="0.45"/>
    <row r="16364" ht="14.25" hidden="1" x14ac:dyDescent="0.45"/>
    <row r="16365" ht="14.25" hidden="1" x14ac:dyDescent="0.45"/>
    <row r="16366" ht="14.25" hidden="1" x14ac:dyDescent="0.45"/>
    <row r="16367" ht="14.25" hidden="1" x14ac:dyDescent="0.45"/>
    <row r="16368" ht="14.25" hidden="1" x14ac:dyDescent="0.45"/>
    <row r="16369" ht="14.25" hidden="1" x14ac:dyDescent="0.45"/>
    <row r="16370" ht="14.25" hidden="1" x14ac:dyDescent="0.45"/>
    <row r="16371" ht="14.25" hidden="1" x14ac:dyDescent="0.45"/>
    <row r="16372" ht="14.25" hidden="1" x14ac:dyDescent="0.45"/>
    <row r="16373" ht="14.25" hidden="1" x14ac:dyDescent="0.45"/>
    <row r="16374" ht="14.25" hidden="1" x14ac:dyDescent="0.45"/>
    <row r="16375" ht="14.25" hidden="1" x14ac:dyDescent="0.45"/>
    <row r="16376" ht="14.25" hidden="1" x14ac:dyDescent="0.45"/>
    <row r="16377" ht="14.25" hidden="1" x14ac:dyDescent="0.45"/>
    <row r="16378" ht="14.25" hidden="1" x14ac:dyDescent="0.45"/>
    <row r="16379" ht="14.25" hidden="1" x14ac:dyDescent="0.45"/>
    <row r="16380" ht="14.25" hidden="1" x14ac:dyDescent="0.45"/>
    <row r="16381" ht="14.25" hidden="1" x14ac:dyDescent="0.45"/>
    <row r="16382" ht="14.25" hidden="1" x14ac:dyDescent="0.45"/>
    <row r="16383" ht="14.25" hidden="1" x14ac:dyDescent="0.45"/>
    <row r="16384" ht="14.25" hidden="1" x14ac:dyDescent="0.45"/>
    <row r="16385" ht="14.25" hidden="1" x14ac:dyDescent="0.45"/>
    <row r="16386" ht="14.25" hidden="1" x14ac:dyDescent="0.45"/>
    <row r="16387" ht="14.25" hidden="1" x14ac:dyDescent="0.45"/>
    <row r="16388" ht="14.25" hidden="1" x14ac:dyDescent="0.45"/>
    <row r="16389" ht="14.25" hidden="1" x14ac:dyDescent="0.45"/>
    <row r="16390" ht="14.25" hidden="1" x14ac:dyDescent="0.45"/>
    <row r="16391" ht="14.25" hidden="1" x14ac:dyDescent="0.45"/>
    <row r="16392" ht="14.25" hidden="1" x14ac:dyDescent="0.45"/>
    <row r="16393" ht="14.25" hidden="1" x14ac:dyDescent="0.45"/>
    <row r="16394" ht="14.25" hidden="1" x14ac:dyDescent="0.45"/>
    <row r="16395" ht="14.25" hidden="1" x14ac:dyDescent="0.45"/>
    <row r="16396" ht="14.25" hidden="1" x14ac:dyDescent="0.45"/>
    <row r="16397" ht="14.25" hidden="1" x14ac:dyDescent="0.45"/>
    <row r="16398" ht="14.25" hidden="1" x14ac:dyDescent="0.45"/>
    <row r="16399" ht="14.25" hidden="1" x14ac:dyDescent="0.45"/>
    <row r="16400" ht="14.25" hidden="1" x14ac:dyDescent="0.45"/>
    <row r="16401" ht="14.25" hidden="1" x14ac:dyDescent="0.45"/>
    <row r="16402" ht="14.25" hidden="1" x14ac:dyDescent="0.45"/>
    <row r="16403" ht="14.25" hidden="1" x14ac:dyDescent="0.45"/>
    <row r="16404" ht="14.25" hidden="1" x14ac:dyDescent="0.45"/>
    <row r="16405" ht="14.25" hidden="1" x14ac:dyDescent="0.45"/>
    <row r="16406" ht="14.25" hidden="1" x14ac:dyDescent="0.45"/>
    <row r="16407" ht="14.25" hidden="1" x14ac:dyDescent="0.45"/>
    <row r="16408" ht="14.25" hidden="1" x14ac:dyDescent="0.45"/>
    <row r="16409" ht="14.25" hidden="1" x14ac:dyDescent="0.45"/>
    <row r="16410" ht="14.25" hidden="1" x14ac:dyDescent="0.45"/>
    <row r="16411" ht="14.25" hidden="1" x14ac:dyDescent="0.45"/>
    <row r="16412" ht="14.25" hidden="1" x14ac:dyDescent="0.45"/>
    <row r="16413" ht="14.25" hidden="1" x14ac:dyDescent="0.45"/>
    <row r="16414" ht="14.25" hidden="1" x14ac:dyDescent="0.45"/>
    <row r="16415" ht="14.25" hidden="1" x14ac:dyDescent="0.45"/>
    <row r="16416" ht="14.25" hidden="1" x14ac:dyDescent="0.45"/>
    <row r="16417" ht="14.25" hidden="1" x14ac:dyDescent="0.45"/>
    <row r="16418" ht="14.25" hidden="1" x14ac:dyDescent="0.45"/>
    <row r="16419" ht="14.25" hidden="1" x14ac:dyDescent="0.45"/>
    <row r="16420" ht="14.25" hidden="1" x14ac:dyDescent="0.45"/>
    <row r="16421" ht="14.25" hidden="1" x14ac:dyDescent="0.45"/>
    <row r="16422" ht="14.25" hidden="1" x14ac:dyDescent="0.45"/>
    <row r="16423" ht="14.25" hidden="1" x14ac:dyDescent="0.45"/>
    <row r="16424" ht="14.25" hidden="1" x14ac:dyDescent="0.45"/>
    <row r="16425" ht="14.25" hidden="1" x14ac:dyDescent="0.45"/>
    <row r="16426" ht="14.25" hidden="1" x14ac:dyDescent="0.45"/>
    <row r="16427" ht="14.25" hidden="1" x14ac:dyDescent="0.45"/>
    <row r="16428" ht="14.25" hidden="1" x14ac:dyDescent="0.45"/>
    <row r="16429" ht="14.25" hidden="1" x14ac:dyDescent="0.45"/>
    <row r="16430" ht="14.25" hidden="1" x14ac:dyDescent="0.45"/>
    <row r="16431" ht="14.25" hidden="1" x14ac:dyDescent="0.45"/>
    <row r="16432" ht="14.25" hidden="1" x14ac:dyDescent="0.45"/>
    <row r="16433" ht="14.25" hidden="1" x14ac:dyDescent="0.45"/>
    <row r="16434" ht="14.25" hidden="1" x14ac:dyDescent="0.45"/>
    <row r="16435" ht="14.25" hidden="1" x14ac:dyDescent="0.45"/>
    <row r="16436" ht="14.25" hidden="1" x14ac:dyDescent="0.45"/>
    <row r="16437" ht="14.25" hidden="1" x14ac:dyDescent="0.45"/>
    <row r="16438" ht="14.25" hidden="1" x14ac:dyDescent="0.45"/>
    <row r="16439" ht="14.25" hidden="1" x14ac:dyDescent="0.45"/>
    <row r="16440" ht="14.25" hidden="1" x14ac:dyDescent="0.45"/>
    <row r="16441" ht="14.25" hidden="1" x14ac:dyDescent="0.45"/>
    <row r="16442" ht="14.25" hidden="1" x14ac:dyDescent="0.45"/>
    <row r="16443" ht="14.25" hidden="1" x14ac:dyDescent="0.45"/>
    <row r="16444" ht="14.25" hidden="1" x14ac:dyDescent="0.45"/>
    <row r="16445" ht="14.25" hidden="1" x14ac:dyDescent="0.45"/>
    <row r="16446" ht="14.25" hidden="1" x14ac:dyDescent="0.45"/>
    <row r="16447" ht="14.25" hidden="1" x14ac:dyDescent="0.45"/>
    <row r="16448" ht="14.25" hidden="1" x14ac:dyDescent="0.45"/>
    <row r="16449" ht="14.25" hidden="1" x14ac:dyDescent="0.45"/>
    <row r="16450" ht="14.25" hidden="1" x14ac:dyDescent="0.45"/>
    <row r="16451" ht="14.25" hidden="1" x14ac:dyDescent="0.45"/>
    <row r="16452" ht="14.25" hidden="1" x14ac:dyDescent="0.45"/>
    <row r="16453" ht="14.25" hidden="1" x14ac:dyDescent="0.45"/>
    <row r="16454" ht="14.25" hidden="1" x14ac:dyDescent="0.45"/>
    <row r="16455" ht="14.25" hidden="1" x14ac:dyDescent="0.45"/>
    <row r="16456" ht="14.25" hidden="1" x14ac:dyDescent="0.45"/>
    <row r="16457" ht="14.25" hidden="1" x14ac:dyDescent="0.45"/>
    <row r="16458" ht="14.25" hidden="1" x14ac:dyDescent="0.45"/>
    <row r="16459" ht="14.25" hidden="1" x14ac:dyDescent="0.45"/>
    <row r="16460" ht="14.25" hidden="1" x14ac:dyDescent="0.45"/>
    <row r="16461" ht="14.25" hidden="1" x14ac:dyDescent="0.45"/>
    <row r="16462" ht="14.25" hidden="1" x14ac:dyDescent="0.45"/>
    <row r="16463" ht="14.25" hidden="1" x14ac:dyDescent="0.45"/>
    <row r="16464" ht="14.25" hidden="1" x14ac:dyDescent="0.45"/>
    <row r="16465" ht="14.25" hidden="1" x14ac:dyDescent="0.45"/>
    <row r="16466" ht="14.25" hidden="1" x14ac:dyDescent="0.45"/>
    <row r="16467" ht="14.25" hidden="1" x14ac:dyDescent="0.45"/>
    <row r="16468" ht="14.25" hidden="1" x14ac:dyDescent="0.45"/>
    <row r="16469" ht="14.25" hidden="1" x14ac:dyDescent="0.45"/>
    <row r="16470" ht="14.25" hidden="1" x14ac:dyDescent="0.45"/>
    <row r="16471" ht="14.25" hidden="1" x14ac:dyDescent="0.45"/>
    <row r="16472" ht="14.25" hidden="1" x14ac:dyDescent="0.45"/>
    <row r="16473" ht="14.25" hidden="1" x14ac:dyDescent="0.45"/>
    <row r="16474" ht="14.25" hidden="1" x14ac:dyDescent="0.45"/>
    <row r="16475" ht="14.25" hidden="1" x14ac:dyDescent="0.45"/>
    <row r="16476" ht="14.25" hidden="1" x14ac:dyDescent="0.45"/>
    <row r="16477" ht="14.25" hidden="1" x14ac:dyDescent="0.45"/>
    <row r="16478" ht="14.25" hidden="1" x14ac:dyDescent="0.45"/>
    <row r="16479" ht="14.25" hidden="1" x14ac:dyDescent="0.45"/>
    <row r="16480" ht="14.25" hidden="1" x14ac:dyDescent="0.45"/>
    <row r="16481" ht="14.25" hidden="1" x14ac:dyDescent="0.45"/>
    <row r="16482" ht="14.25" hidden="1" x14ac:dyDescent="0.45"/>
    <row r="16483" ht="14.25" hidden="1" x14ac:dyDescent="0.45"/>
    <row r="16484" ht="14.25" hidden="1" x14ac:dyDescent="0.45"/>
    <row r="16485" ht="14.25" hidden="1" x14ac:dyDescent="0.45"/>
    <row r="16486" ht="14.25" hidden="1" x14ac:dyDescent="0.45"/>
    <row r="16487" ht="14.25" hidden="1" x14ac:dyDescent="0.45"/>
    <row r="16488" ht="14.25" hidden="1" x14ac:dyDescent="0.45"/>
    <row r="16489" ht="14.25" hidden="1" x14ac:dyDescent="0.45"/>
    <row r="16490" ht="14.25" hidden="1" x14ac:dyDescent="0.45"/>
    <row r="16491" ht="14.25" hidden="1" x14ac:dyDescent="0.45"/>
    <row r="16492" ht="14.25" hidden="1" x14ac:dyDescent="0.45"/>
    <row r="16493" ht="14.25" hidden="1" x14ac:dyDescent="0.45"/>
    <row r="16494" ht="14.25" hidden="1" x14ac:dyDescent="0.45"/>
    <row r="16495" ht="14.25" hidden="1" x14ac:dyDescent="0.45"/>
    <row r="16496" ht="14.25" hidden="1" x14ac:dyDescent="0.45"/>
    <row r="16497" ht="14.25" hidden="1" x14ac:dyDescent="0.45"/>
    <row r="16498" ht="14.25" hidden="1" x14ac:dyDescent="0.45"/>
    <row r="16499" ht="14.25" hidden="1" x14ac:dyDescent="0.45"/>
    <row r="16500" ht="14.25" hidden="1" x14ac:dyDescent="0.45"/>
    <row r="16501" ht="14.25" hidden="1" x14ac:dyDescent="0.45"/>
    <row r="16502" ht="14.25" hidden="1" x14ac:dyDescent="0.45"/>
    <row r="16503" ht="14.25" hidden="1" x14ac:dyDescent="0.45"/>
    <row r="16504" ht="14.25" hidden="1" x14ac:dyDescent="0.45"/>
    <row r="16505" ht="14.25" hidden="1" x14ac:dyDescent="0.45"/>
    <row r="16506" ht="14.25" hidden="1" x14ac:dyDescent="0.45"/>
    <row r="16507" ht="14.25" hidden="1" x14ac:dyDescent="0.45"/>
    <row r="16508" ht="14.25" hidden="1" x14ac:dyDescent="0.45"/>
    <row r="16509" ht="14.25" hidden="1" x14ac:dyDescent="0.45"/>
    <row r="16510" ht="14.25" hidden="1" x14ac:dyDescent="0.45"/>
    <row r="16511" ht="14.25" hidden="1" x14ac:dyDescent="0.45"/>
    <row r="16512" ht="14.25" hidden="1" x14ac:dyDescent="0.45"/>
    <row r="16513" ht="14.25" hidden="1" x14ac:dyDescent="0.45"/>
    <row r="16514" ht="14.25" hidden="1" x14ac:dyDescent="0.45"/>
    <row r="16515" ht="14.25" hidden="1" x14ac:dyDescent="0.45"/>
    <row r="16516" ht="14.25" hidden="1" x14ac:dyDescent="0.45"/>
    <row r="16517" ht="14.25" hidden="1" x14ac:dyDescent="0.45"/>
    <row r="16518" ht="14.25" hidden="1" x14ac:dyDescent="0.45"/>
    <row r="16519" ht="14.25" hidden="1" x14ac:dyDescent="0.45"/>
    <row r="16520" ht="14.25" hidden="1" x14ac:dyDescent="0.45"/>
    <row r="16521" ht="14.25" hidden="1" x14ac:dyDescent="0.45"/>
    <row r="16522" ht="14.25" hidden="1" x14ac:dyDescent="0.45"/>
    <row r="16523" ht="14.25" hidden="1" x14ac:dyDescent="0.45"/>
    <row r="16524" ht="14.25" hidden="1" x14ac:dyDescent="0.45"/>
    <row r="16525" ht="14.25" hidden="1" x14ac:dyDescent="0.45"/>
    <row r="16526" ht="14.25" hidden="1" x14ac:dyDescent="0.45"/>
    <row r="16527" ht="14.25" hidden="1" x14ac:dyDescent="0.45"/>
    <row r="16528" ht="14.25" hidden="1" x14ac:dyDescent="0.45"/>
    <row r="16529" ht="14.25" hidden="1" x14ac:dyDescent="0.45"/>
    <row r="16530" ht="14.25" hidden="1" x14ac:dyDescent="0.45"/>
    <row r="16531" ht="14.25" hidden="1" x14ac:dyDescent="0.45"/>
    <row r="16532" ht="14.25" hidden="1" x14ac:dyDescent="0.45"/>
    <row r="16533" ht="14.25" hidden="1" x14ac:dyDescent="0.45"/>
    <row r="16534" ht="14.25" hidden="1" x14ac:dyDescent="0.45"/>
    <row r="16535" ht="14.25" hidden="1" x14ac:dyDescent="0.45"/>
    <row r="16536" ht="14.25" hidden="1" x14ac:dyDescent="0.45"/>
    <row r="16537" ht="14.25" hidden="1" x14ac:dyDescent="0.45"/>
    <row r="16538" ht="14.25" hidden="1" x14ac:dyDescent="0.45"/>
    <row r="16539" ht="14.25" hidden="1" x14ac:dyDescent="0.45"/>
    <row r="16540" ht="14.25" hidden="1" x14ac:dyDescent="0.45"/>
    <row r="16541" ht="14.25" hidden="1" x14ac:dyDescent="0.45"/>
    <row r="16542" ht="14.25" hidden="1" x14ac:dyDescent="0.45"/>
    <row r="16543" ht="14.25" hidden="1" x14ac:dyDescent="0.45"/>
    <row r="16544" ht="14.25" hidden="1" x14ac:dyDescent="0.45"/>
    <row r="16545" ht="14.25" hidden="1" x14ac:dyDescent="0.45"/>
    <row r="16546" ht="14.25" hidden="1" x14ac:dyDescent="0.45"/>
    <row r="16547" ht="14.25" hidden="1" x14ac:dyDescent="0.45"/>
    <row r="16548" ht="14.25" hidden="1" x14ac:dyDescent="0.45"/>
    <row r="16549" ht="14.25" hidden="1" x14ac:dyDescent="0.45"/>
    <row r="16550" ht="14.25" hidden="1" x14ac:dyDescent="0.45"/>
    <row r="16551" ht="14.25" hidden="1" x14ac:dyDescent="0.45"/>
    <row r="16552" ht="14.25" hidden="1" x14ac:dyDescent="0.45"/>
    <row r="16553" ht="14.25" hidden="1" x14ac:dyDescent="0.45"/>
    <row r="16554" ht="14.25" hidden="1" x14ac:dyDescent="0.45"/>
    <row r="16555" ht="14.25" hidden="1" x14ac:dyDescent="0.45"/>
    <row r="16556" ht="14.25" hidden="1" x14ac:dyDescent="0.45"/>
    <row r="16557" ht="14.25" hidden="1" x14ac:dyDescent="0.45"/>
    <row r="16558" ht="14.25" hidden="1" x14ac:dyDescent="0.45"/>
    <row r="16559" ht="14.25" hidden="1" x14ac:dyDescent="0.45"/>
    <row r="16560" ht="14.25" hidden="1" x14ac:dyDescent="0.45"/>
    <row r="16561" ht="14.25" hidden="1" x14ac:dyDescent="0.45"/>
    <row r="16562" ht="14.25" hidden="1" x14ac:dyDescent="0.45"/>
    <row r="16563" ht="14.25" hidden="1" x14ac:dyDescent="0.45"/>
    <row r="16564" ht="14.25" hidden="1" x14ac:dyDescent="0.45"/>
    <row r="16565" ht="14.25" hidden="1" x14ac:dyDescent="0.45"/>
    <row r="16566" ht="14.25" hidden="1" x14ac:dyDescent="0.45"/>
    <row r="16567" ht="14.25" hidden="1" x14ac:dyDescent="0.45"/>
    <row r="16568" ht="14.25" hidden="1" x14ac:dyDescent="0.45"/>
    <row r="16569" ht="14.25" hidden="1" x14ac:dyDescent="0.45"/>
    <row r="16570" ht="14.25" hidden="1" x14ac:dyDescent="0.45"/>
    <row r="16571" ht="14.25" hidden="1" x14ac:dyDescent="0.45"/>
    <row r="16572" ht="14.25" hidden="1" x14ac:dyDescent="0.45"/>
    <row r="16573" ht="14.25" hidden="1" x14ac:dyDescent="0.45"/>
    <row r="16574" ht="14.25" hidden="1" x14ac:dyDescent="0.45"/>
    <row r="16575" ht="14.25" hidden="1" x14ac:dyDescent="0.45"/>
    <row r="16576" ht="14.25" hidden="1" x14ac:dyDescent="0.45"/>
    <row r="16577" ht="14.25" hidden="1" x14ac:dyDescent="0.45"/>
    <row r="16578" ht="14.25" hidden="1" x14ac:dyDescent="0.45"/>
    <row r="16579" ht="14.25" hidden="1" x14ac:dyDescent="0.45"/>
    <row r="16580" ht="14.25" hidden="1" x14ac:dyDescent="0.45"/>
    <row r="16581" ht="14.25" hidden="1" x14ac:dyDescent="0.45"/>
    <row r="16582" ht="14.25" hidden="1" x14ac:dyDescent="0.45"/>
    <row r="16583" ht="14.25" hidden="1" x14ac:dyDescent="0.45"/>
    <row r="16584" ht="14.25" hidden="1" x14ac:dyDescent="0.45"/>
    <row r="16585" ht="14.25" hidden="1" x14ac:dyDescent="0.45"/>
    <row r="16586" ht="14.25" hidden="1" x14ac:dyDescent="0.45"/>
    <row r="16587" ht="14.25" hidden="1" x14ac:dyDescent="0.45"/>
    <row r="16588" ht="14.25" hidden="1" x14ac:dyDescent="0.45"/>
    <row r="16589" ht="14.25" hidden="1" x14ac:dyDescent="0.45"/>
    <row r="16590" ht="14.25" hidden="1" x14ac:dyDescent="0.45"/>
    <row r="16591" ht="14.25" hidden="1" x14ac:dyDescent="0.45"/>
    <row r="16592" ht="14.25" hidden="1" x14ac:dyDescent="0.45"/>
    <row r="16593" ht="14.25" hidden="1" x14ac:dyDescent="0.45"/>
    <row r="16594" ht="14.25" hidden="1" x14ac:dyDescent="0.45"/>
    <row r="16595" ht="14.25" hidden="1" x14ac:dyDescent="0.45"/>
    <row r="16596" ht="14.25" hidden="1" x14ac:dyDescent="0.45"/>
    <row r="16597" ht="14.25" hidden="1" x14ac:dyDescent="0.45"/>
    <row r="16598" ht="14.25" hidden="1" x14ac:dyDescent="0.45"/>
    <row r="16599" ht="14.25" hidden="1" x14ac:dyDescent="0.45"/>
    <row r="16600" ht="14.25" hidden="1" x14ac:dyDescent="0.45"/>
    <row r="16601" ht="14.25" hidden="1" x14ac:dyDescent="0.45"/>
    <row r="16602" ht="14.25" hidden="1" x14ac:dyDescent="0.45"/>
    <row r="16603" ht="14.25" hidden="1" x14ac:dyDescent="0.45"/>
    <row r="16604" ht="14.25" hidden="1" x14ac:dyDescent="0.45"/>
    <row r="16605" ht="14.25" hidden="1" x14ac:dyDescent="0.45"/>
    <row r="16606" ht="14.25" hidden="1" x14ac:dyDescent="0.45"/>
    <row r="16607" ht="14.25" hidden="1" x14ac:dyDescent="0.45"/>
    <row r="16608" ht="14.25" hidden="1" x14ac:dyDescent="0.45"/>
    <row r="16609" ht="14.25" hidden="1" x14ac:dyDescent="0.45"/>
    <row r="16610" ht="14.25" hidden="1" x14ac:dyDescent="0.45"/>
    <row r="16611" ht="14.25" hidden="1" x14ac:dyDescent="0.45"/>
    <row r="16612" ht="14.25" hidden="1" x14ac:dyDescent="0.45"/>
    <row r="16613" ht="14.25" hidden="1" x14ac:dyDescent="0.45"/>
    <row r="16614" ht="14.25" hidden="1" x14ac:dyDescent="0.45"/>
    <row r="16615" ht="14.25" hidden="1" x14ac:dyDescent="0.45"/>
    <row r="16616" ht="14.25" hidden="1" x14ac:dyDescent="0.45"/>
    <row r="16617" ht="14.25" hidden="1" x14ac:dyDescent="0.45"/>
    <row r="16618" ht="14.25" hidden="1" x14ac:dyDescent="0.45"/>
    <row r="16619" ht="14.25" hidden="1" x14ac:dyDescent="0.45"/>
    <row r="16620" ht="14.25" hidden="1" x14ac:dyDescent="0.45"/>
    <row r="16621" ht="14.25" hidden="1" x14ac:dyDescent="0.45"/>
    <row r="16622" ht="14.25" hidden="1" x14ac:dyDescent="0.45"/>
    <row r="16623" ht="14.25" hidden="1" x14ac:dyDescent="0.45"/>
    <row r="16624" ht="14.25" hidden="1" x14ac:dyDescent="0.45"/>
    <row r="16625" ht="14.25" hidden="1" x14ac:dyDescent="0.45"/>
    <row r="16626" ht="14.25" hidden="1" x14ac:dyDescent="0.45"/>
    <row r="16627" ht="14.25" hidden="1" x14ac:dyDescent="0.45"/>
    <row r="16628" ht="14.25" hidden="1" x14ac:dyDescent="0.45"/>
    <row r="16629" ht="14.25" hidden="1" x14ac:dyDescent="0.45"/>
    <row r="16630" ht="14.25" hidden="1" x14ac:dyDescent="0.45"/>
    <row r="16631" ht="14.25" hidden="1" x14ac:dyDescent="0.45"/>
    <row r="16632" ht="14.25" hidden="1" x14ac:dyDescent="0.45"/>
    <row r="16633" ht="14.25" hidden="1" x14ac:dyDescent="0.45"/>
    <row r="16634" ht="14.25" hidden="1" x14ac:dyDescent="0.45"/>
    <row r="16635" ht="14.25" hidden="1" x14ac:dyDescent="0.45"/>
    <row r="16636" ht="14.25" hidden="1" x14ac:dyDescent="0.45"/>
    <row r="16637" ht="14.25" hidden="1" x14ac:dyDescent="0.45"/>
    <row r="16638" ht="14.25" hidden="1" x14ac:dyDescent="0.45"/>
    <row r="16639" ht="14.25" hidden="1" x14ac:dyDescent="0.45"/>
    <row r="16640" ht="14.25" hidden="1" x14ac:dyDescent="0.45"/>
    <row r="16641" ht="14.25" hidden="1" x14ac:dyDescent="0.45"/>
    <row r="16642" ht="14.25" hidden="1" x14ac:dyDescent="0.45"/>
    <row r="16643" ht="14.25" hidden="1" x14ac:dyDescent="0.45"/>
    <row r="16644" ht="14.25" hidden="1" x14ac:dyDescent="0.45"/>
    <row r="16645" ht="14.25" hidden="1" x14ac:dyDescent="0.45"/>
    <row r="16646" ht="14.25" hidden="1" x14ac:dyDescent="0.45"/>
    <row r="16647" ht="14.25" hidden="1" x14ac:dyDescent="0.45"/>
    <row r="16648" ht="14.25" hidden="1" x14ac:dyDescent="0.45"/>
    <row r="16649" ht="14.25" hidden="1" x14ac:dyDescent="0.45"/>
    <row r="16650" ht="14.25" hidden="1" x14ac:dyDescent="0.45"/>
    <row r="16651" ht="14.25" hidden="1" x14ac:dyDescent="0.45"/>
    <row r="16652" ht="14.25" hidden="1" x14ac:dyDescent="0.45"/>
    <row r="16653" ht="14.25" hidden="1" x14ac:dyDescent="0.45"/>
    <row r="16654" ht="14.25" hidden="1" x14ac:dyDescent="0.45"/>
    <row r="16655" ht="14.25" hidden="1" x14ac:dyDescent="0.45"/>
    <row r="16656" ht="14.25" hidden="1" x14ac:dyDescent="0.45"/>
    <row r="16657" ht="14.25" hidden="1" x14ac:dyDescent="0.45"/>
    <row r="16658" ht="14.25" hidden="1" x14ac:dyDescent="0.45"/>
    <row r="16659" ht="14.25" hidden="1" x14ac:dyDescent="0.45"/>
    <row r="16660" ht="14.25" hidden="1" x14ac:dyDescent="0.45"/>
    <row r="16661" ht="14.25" hidden="1" x14ac:dyDescent="0.45"/>
    <row r="16662" ht="14.25" hidden="1" x14ac:dyDescent="0.45"/>
    <row r="16663" ht="14.25" hidden="1" x14ac:dyDescent="0.45"/>
    <row r="16664" ht="14.25" hidden="1" x14ac:dyDescent="0.45"/>
    <row r="16665" ht="14.25" hidden="1" x14ac:dyDescent="0.45"/>
    <row r="16666" ht="14.25" hidden="1" x14ac:dyDescent="0.45"/>
    <row r="16667" ht="14.25" hidden="1" x14ac:dyDescent="0.45"/>
    <row r="16668" ht="14.25" hidden="1" x14ac:dyDescent="0.45"/>
    <row r="16669" ht="14.25" hidden="1" x14ac:dyDescent="0.45"/>
    <row r="16670" ht="14.25" hidden="1" x14ac:dyDescent="0.45"/>
    <row r="16671" ht="14.25" hidden="1" x14ac:dyDescent="0.45"/>
    <row r="16672" ht="14.25" hidden="1" x14ac:dyDescent="0.45"/>
    <row r="16673" ht="14.25" hidden="1" x14ac:dyDescent="0.45"/>
    <row r="16674" ht="14.25" hidden="1" x14ac:dyDescent="0.45"/>
    <row r="16675" ht="14.25" hidden="1" x14ac:dyDescent="0.45"/>
    <row r="16676" ht="14.25" hidden="1" x14ac:dyDescent="0.45"/>
    <row r="16677" ht="14.25" hidden="1" x14ac:dyDescent="0.45"/>
    <row r="16678" ht="14.25" hidden="1" x14ac:dyDescent="0.45"/>
    <row r="16679" ht="14.25" hidden="1" x14ac:dyDescent="0.45"/>
    <row r="16680" ht="14.25" hidden="1" x14ac:dyDescent="0.45"/>
    <row r="16681" ht="14.25" hidden="1" x14ac:dyDescent="0.45"/>
    <row r="16682" ht="14.25" hidden="1" x14ac:dyDescent="0.45"/>
    <row r="16683" ht="14.25" hidden="1" x14ac:dyDescent="0.45"/>
    <row r="16684" ht="14.25" hidden="1" x14ac:dyDescent="0.45"/>
    <row r="16685" ht="14.25" hidden="1" x14ac:dyDescent="0.45"/>
    <row r="16686" ht="14.25" hidden="1" x14ac:dyDescent="0.45"/>
    <row r="16687" ht="14.25" hidden="1" x14ac:dyDescent="0.45"/>
    <row r="16688" ht="14.25" hidden="1" x14ac:dyDescent="0.45"/>
    <row r="16689" ht="14.25" hidden="1" x14ac:dyDescent="0.45"/>
    <row r="16690" ht="14.25" hidden="1" x14ac:dyDescent="0.45"/>
    <row r="16691" ht="14.25" hidden="1" x14ac:dyDescent="0.45"/>
    <row r="16692" ht="14.25" hidden="1" x14ac:dyDescent="0.45"/>
    <row r="16693" ht="14.25" hidden="1" x14ac:dyDescent="0.45"/>
    <row r="16694" ht="14.25" hidden="1" x14ac:dyDescent="0.45"/>
    <row r="16695" ht="14.25" hidden="1" x14ac:dyDescent="0.45"/>
    <row r="16696" ht="14.25" hidden="1" x14ac:dyDescent="0.45"/>
    <row r="16697" ht="14.25" hidden="1" x14ac:dyDescent="0.45"/>
    <row r="16698" ht="14.25" hidden="1" x14ac:dyDescent="0.45"/>
    <row r="16699" ht="14.25" hidden="1" x14ac:dyDescent="0.45"/>
    <row r="16700" ht="14.25" hidden="1" x14ac:dyDescent="0.45"/>
    <row r="16701" ht="14.25" hidden="1" x14ac:dyDescent="0.45"/>
    <row r="16702" ht="14.25" hidden="1" x14ac:dyDescent="0.45"/>
    <row r="16703" ht="14.25" hidden="1" x14ac:dyDescent="0.45"/>
    <row r="16704" ht="14.25" hidden="1" x14ac:dyDescent="0.45"/>
    <row r="16705" ht="14.25" hidden="1" x14ac:dyDescent="0.45"/>
    <row r="16706" ht="14.25" hidden="1" x14ac:dyDescent="0.45"/>
    <row r="16707" ht="14.25" hidden="1" x14ac:dyDescent="0.45"/>
    <row r="16708" ht="14.25" hidden="1" x14ac:dyDescent="0.45"/>
    <row r="16709" ht="14.25" hidden="1" x14ac:dyDescent="0.45"/>
    <row r="16710" ht="14.25" hidden="1" x14ac:dyDescent="0.45"/>
    <row r="16711" ht="14.25" hidden="1" x14ac:dyDescent="0.45"/>
    <row r="16712" ht="14.25" hidden="1" x14ac:dyDescent="0.45"/>
    <row r="16713" ht="14.25" hidden="1" x14ac:dyDescent="0.45"/>
    <row r="16714" ht="14.25" hidden="1" x14ac:dyDescent="0.45"/>
    <row r="16715" ht="14.25" hidden="1" x14ac:dyDescent="0.45"/>
    <row r="16716" ht="14.25" hidden="1" x14ac:dyDescent="0.45"/>
    <row r="16717" ht="14.25" hidden="1" x14ac:dyDescent="0.45"/>
    <row r="16718" ht="14.25" hidden="1" x14ac:dyDescent="0.45"/>
    <row r="16719" ht="14.25" hidden="1" x14ac:dyDescent="0.45"/>
    <row r="16720" ht="14.25" hidden="1" x14ac:dyDescent="0.45"/>
    <row r="16721" ht="14.25" hidden="1" x14ac:dyDescent="0.45"/>
    <row r="16722" ht="14.25" hidden="1" x14ac:dyDescent="0.45"/>
    <row r="16723" ht="14.25" hidden="1" x14ac:dyDescent="0.45"/>
    <row r="16724" ht="14.25" hidden="1" x14ac:dyDescent="0.45"/>
    <row r="16725" ht="14.25" hidden="1" x14ac:dyDescent="0.45"/>
    <row r="16726" ht="14.25" hidden="1" x14ac:dyDescent="0.45"/>
    <row r="16727" ht="14.25" hidden="1" x14ac:dyDescent="0.45"/>
    <row r="16728" ht="14.25" hidden="1" x14ac:dyDescent="0.45"/>
    <row r="16729" ht="14.25" hidden="1" x14ac:dyDescent="0.45"/>
    <row r="16730" ht="14.25" hidden="1" x14ac:dyDescent="0.45"/>
    <row r="16731" ht="14.25" hidden="1" x14ac:dyDescent="0.45"/>
    <row r="16732" ht="14.25" hidden="1" x14ac:dyDescent="0.45"/>
    <row r="16733" ht="14.25" hidden="1" x14ac:dyDescent="0.45"/>
    <row r="16734" ht="14.25" hidden="1" x14ac:dyDescent="0.45"/>
    <row r="16735" ht="14.25" hidden="1" x14ac:dyDescent="0.45"/>
    <row r="16736" ht="14.25" hidden="1" x14ac:dyDescent="0.45"/>
    <row r="16737" ht="14.25" hidden="1" x14ac:dyDescent="0.45"/>
    <row r="16738" ht="14.25" hidden="1" x14ac:dyDescent="0.45"/>
    <row r="16739" ht="14.25" hidden="1" x14ac:dyDescent="0.45"/>
    <row r="16740" ht="14.25" hidden="1" x14ac:dyDescent="0.45"/>
    <row r="16741" ht="14.25" hidden="1" x14ac:dyDescent="0.45"/>
    <row r="16742" ht="14.25" hidden="1" x14ac:dyDescent="0.45"/>
    <row r="16743" ht="14.25" hidden="1" x14ac:dyDescent="0.45"/>
    <row r="16744" ht="14.25" hidden="1" x14ac:dyDescent="0.45"/>
    <row r="16745" ht="14.25" hidden="1" x14ac:dyDescent="0.45"/>
    <row r="16746" ht="14.25" hidden="1" x14ac:dyDescent="0.45"/>
    <row r="16747" ht="14.25" hidden="1" x14ac:dyDescent="0.45"/>
    <row r="16748" ht="14.25" hidden="1" x14ac:dyDescent="0.45"/>
    <row r="16749" ht="14.25" hidden="1" x14ac:dyDescent="0.45"/>
    <row r="16750" ht="14.25" hidden="1" x14ac:dyDescent="0.45"/>
    <row r="16751" ht="14.25" hidden="1" x14ac:dyDescent="0.45"/>
    <row r="16752" ht="14.25" hidden="1" x14ac:dyDescent="0.45"/>
    <row r="16753" ht="14.25" hidden="1" x14ac:dyDescent="0.45"/>
    <row r="16754" ht="14.25" hidden="1" x14ac:dyDescent="0.45"/>
    <row r="16755" ht="14.25" hidden="1" x14ac:dyDescent="0.45"/>
    <row r="16756" ht="14.25" hidden="1" x14ac:dyDescent="0.45"/>
    <row r="16757" ht="14.25" hidden="1" x14ac:dyDescent="0.45"/>
    <row r="16758" ht="14.25" hidden="1" x14ac:dyDescent="0.45"/>
    <row r="16759" ht="14.25" hidden="1" x14ac:dyDescent="0.45"/>
    <row r="16760" ht="14.25" hidden="1" x14ac:dyDescent="0.45"/>
    <row r="16761" ht="14.25" hidden="1" x14ac:dyDescent="0.45"/>
    <row r="16762" ht="14.25" hidden="1" x14ac:dyDescent="0.45"/>
    <row r="16763" ht="14.25" hidden="1" x14ac:dyDescent="0.45"/>
    <row r="16764" ht="14.25" hidden="1" x14ac:dyDescent="0.45"/>
    <row r="16765" ht="14.25" hidden="1" x14ac:dyDescent="0.45"/>
    <row r="16766" ht="14.25" hidden="1" x14ac:dyDescent="0.45"/>
    <row r="16767" ht="14.25" hidden="1" x14ac:dyDescent="0.45"/>
    <row r="16768" ht="14.25" hidden="1" x14ac:dyDescent="0.45"/>
    <row r="16769" ht="14.25" hidden="1" x14ac:dyDescent="0.45"/>
    <row r="16770" ht="14.25" hidden="1" x14ac:dyDescent="0.45"/>
    <row r="16771" ht="14.25" hidden="1" x14ac:dyDescent="0.45"/>
    <row r="16772" ht="14.25" hidden="1" x14ac:dyDescent="0.45"/>
    <row r="16773" ht="14.25" hidden="1" x14ac:dyDescent="0.45"/>
    <row r="16774" ht="14.25" hidden="1" x14ac:dyDescent="0.45"/>
    <row r="16775" ht="14.25" hidden="1" x14ac:dyDescent="0.45"/>
    <row r="16776" ht="14.25" hidden="1" x14ac:dyDescent="0.45"/>
    <row r="16777" ht="14.25" hidden="1" x14ac:dyDescent="0.45"/>
    <row r="16778" ht="14.25" hidden="1" x14ac:dyDescent="0.45"/>
    <row r="16779" ht="14.25" hidden="1" x14ac:dyDescent="0.45"/>
    <row r="16780" ht="14.25" hidden="1" x14ac:dyDescent="0.45"/>
    <row r="16781" ht="14.25" hidden="1" x14ac:dyDescent="0.45"/>
    <row r="16782" ht="14.25" hidden="1" x14ac:dyDescent="0.45"/>
    <row r="16783" ht="14.25" hidden="1" x14ac:dyDescent="0.45"/>
    <row r="16784" ht="14.25" hidden="1" x14ac:dyDescent="0.45"/>
    <row r="16785" ht="14.25" hidden="1" x14ac:dyDescent="0.45"/>
    <row r="16786" ht="14.25" hidden="1" x14ac:dyDescent="0.45"/>
    <row r="16787" ht="14.25" hidden="1" x14ac:dyDescent="0.45"/>
    <row r="16788" ht="14.25" hidden="1" x14ac:dyDescent="0.45"/>
    <row r="16789" ht="14.25" hidden="1" x14ac:dyDescent="0.45"/>
    <row r="16790" ht="14.25" hidden="1" x14ac:dyDescent="0.45"/>
    <row r="16791" ht="14.25" hidden="1" x14ac:dyDescent="0.45"/>
    <row r="16792" ht="14.25" hidden="1" x14ac:dyDescent="0.45"/>
    <row r="16793" ht="14.25" hidden="1" x14ac:dyDescent="0.45"/>
    <row r="16794" ht="14.25" hidden="1" x14ac:dyDescent="0.45"/>
    <row r="16795" ht="14.25" hidden="1" x14ac:dyDescent="0.45"/>
    <row r="16796" ht="14.25" hidden="1" x14ac:dyDescent="0.45"/>
    <row r="16797" ht="14.25" hidden="1" x14ac:dyDescent="0.45"/>
    <row r="16798" ht="14.25" hidden="1" x14ac:dyDescent="0.45"/>
    <row r="16799" ht="14.25" hidden="1" x14ac:dyDescent="0.45"/>
    <row r="16800" ht="14.25" hidden="1" x14ac:dyDescent="0.45"/>
    <row r="16801" ht="14.25" hidden="1" x14ac:dyDescent="0.45"/>
    <row r="16802" ht="14.25" hidden="1" x14ac:dyDescent="0.45"/>
    <row r="16803" ht="14.25" hidden="1" x14ac:dyDescent="0.45"/>
    <row r="16804" ht="14.25" hidden="1" x14ac:dyDescent="0.45"/>
    <row r="16805" ht="14.25" hidden="1" x14ac:dyDescent="0.45"/>
    <row r="16806" ht="14.25" hidden="1" x14ac:dyDescent="0.45"/>
    <row r="16807" ht="14.25" hidden="1" x14ac:dyDescent="0.45"/>
    <row r="16808" ht="14.25" hidden="1" x14ac:dyDescent="0.45"/>
    <row r="16809" ht="14.25" hidden="1" x14ac:dyDescent="0.45"/>
    <row r="16810" ht="14.25" hidden="1" x14ac:dyDescent="0.45"/>
    <row r="16811" ht="14.25" hidden="1" x14ac:dyDescent="0.45"/>
    <row r="16812" ht="14.25" hidden="1" x14ac:dyDescent="0.45"/>
    <row r="16813" ht="14.25" hidden="1" x14ac:dyDescent="0.45"/>
    <row r="16814" ht="14.25" hidden="1" x14ac:dyDescent="0.45"/>
    <row r="16815" ht="14.25" hidden="1" x14ac:dyDescent="0.45"/>
    <row r="16816" ht="14.25" hidden="1" x14ac:dyDescent="0.45"/>
    <row r="16817" ht="14.25" hidden="1" x14ac:dyDescent="0.45"/>
    <row r="16818" ht="14.25" hidden="1" x14ac:dyDescent="0.45"/>
    <row r="16819" ht="14.25" hidden="1" x14ac:dyDescent="0.45"/>
    <row r="16820" ht="14.25" hidden="1" x14ac:dyDescent="0.45"/>
    <row r="16821" ht="14.25" hidden="1" x14ac:dyDescent="0.45"/>
    <row r="16822" ht="14.25" hidden="1" x14ac:dyDescent="0.45"/>
    <row r="16823" ht="14.25" hidden="1" x14ac:dyDescent="0.45"/>
    <row r="16824" ht="14.25" hidden="1" x14ac:dyDescent="0.45"/>
    <row r="16825" ht="14.25" hidden="1" x14ac:dyDescent="0.45"/>
    <row r="16826" ht="14.25" hidden="1" x14ac:dyDescent="0.45"/>
    <row r="16827" ht="14.25" hidden="1" x14ac:dyDescent="0.45"/>
    <row r="16828" ht="14.25" hidden="1" x14ac:dyDescent="0.45"/>
    <row r="16829" ht="14.25" hidden="1" x14ac:dyDescent="0.45"/>
    <row r="16830" ht="14.25" hidden="1" x14ac:dyDescent="0.45"/>
    <row r="16831" ht="14.25" hidden="1" x14ac:dyDescent="0.45"/>
    <row r="16832" ht="14.25" hidden="1" x14ac:dyDescent="0.45"/>
    <row r="16833" ht="14.25" hidden="1" x14ac:dyDescent="0.45"/>
    <row r="16834" ht="14.25" hidden="1" x14ac:dyDescent="0.45"/>
    <row r="16835" ht="14.25" hidden="1" x14ac:dyDescent="0.45"/>
    <row r="16836" ht="14.25" hidden="1" x14ac:dyDescent="0.45"/>
    <row r="16837" ht="14.25" hidden="1" x14ac:dyDescent="0.45"/>
    <row r="16838" ht="14.25" hidden="1" x14ac:dyDescent="0.45"/>
    <row r="16839" ht="14.25" hidden="1" x14ac:dyDescent="0.45"/>
    <row r="16840" ht="14.25" hidden="1" x14ac:dyDescent="0.45"/>
    <row r="16841" ht="14.25" hidden="1" x14ac:dyDescent="0.45"/>
    <row r="16842" ht="14.25" hidden="1" x14ac:dyDescent="0.45"/>
    <row r="16843" ht="14.25" hidden="1" x14ac:dyDescent="0.45"/>
    <row r="16844" ht="14.25" hidden="1" x14ac:dyDescent="0.45"/>
    <row r="16845" ht="14.25" hidden="1" x14ac:dyDescent="0.45"/>
    <row r="16846" ht="14.25" hidden="1" x14ac:dyDescent="0.45"/>
    <row r="16847" ht="14.25" hidden="1" x14ac:dyDescent="0.45"/>
    <row r="16848" ht="14.25" hidden="1" x14ac:dyDescent="0.45"/>
    <row r="16849" ht="14.25" hidden="1" x14ac:dyDescent="0.45"/>
    <row r="16850" ht="14.25" hidden="1" x14ac:dyDescent="0.45"/>
    <row r="16851" ht="14.25" hidden="1" x14ac:dyDescent="0.45"/>
    <row r="16852" ht="14.25" hidden="1" x14ac:dyDescent="0.45"/>
    <row r="16853" ht="14.25" hidden="1" x14ac:dyDescent="0.45"/>
    <row r="16854" ht="14.25" hidden="1" x14ac:dyDescent="0.45"/>
    <row r="16855" ht="14.25" hidden="1" x14ac:dyDescent="0.45"/>
    <row r="16856" ht="14.25" hidden="1" x14ac:dyDescent="0.45"/>
    <row r="16857" ht="14.25" hidden="1" x14ac:dyDescent="0.45"/>
    <row r="16858" ht="14.25" hidden="1" x14ac:dyDescent="0.45"/>
    <row r="16859" ht="14.25" hidden="1" x14ac:dyDescent="0.45"/>
    <row r="16860" ht="14.25" hidden="1" x14ac:dyDescent="0.45"/>
    <row r="16861" ht="14.25" hidden="1" x14ac:dyDescent="0.45"/>
    <row r="16862" ht="14.25" hidden="1" x14ac:dyDescent="0.45"/>
    <row r="16863" ht="14.25" hidden="1" x14ac:dyDescent="0.45"/>
    <row r="16864" ht="14.25" hidden="1" x14ac:dyDescent="0.45"/>
    <row r="16865" ht="14.25" hidden="1" x14ac:dyDescent="0.45"/>
    <row r="16866" ht="14.25" hidden="1" x14ac:dyDescent="0.45"/>
    <row r="16867" ht="14.25" hidden="1" x14ac:dyDescent="0.45"/>
    <row r="16868" ht="14.25" hidden="1" x14ac:dyDescent="0.45"/>
    <row r="16869" ht="14.25" hidden="1" x14ac:dyDescent="0.45"/>
    <row r="16870" ht="14.25" hidden="1" x14ac:dyDescent="0.45"/>
    <row r="16871" ht="14.25" hidden="1" x14ac:dyDescent="0.45"/>
    <row r="16872" ht="14.25" hidden="1" x14ac:dyDescent="0.45"/>
    <row r="16873" ht="14.25" hidden="1" x14ac:dyDescent="0.45"/>
    <row r="16874" ht="14.25" hidden="1" x14ac:dyDescent="0.45"/>
    <row r="16875" ht="14.25" hidden="1" x14ac:dyDescent="0.45"/>
    <row r="16876" ht="14.25" hidden="1" x14ac:dyDescent="0.45"/>
    <row r="16877" ht="14.25" hidden="1" x14ac:dyDescent="0.45"/>
    <row r="16878" ht="14.25" hidden="1" x14ac:dyDescent="0.45"/>
    <row r="16879" ht="14.25" hidden="1" x14ac:dyDescent="0.45"/>
    <row r="16880" ht="14.25" hidden="1" x14ac:dyDescent="0.45"/>
    <row r="16881" ht="14.25" hidden="1" x14ac:dyDescent="0.45"/>
    <row r="16882" ht="14.25" hidden="1" x14ac:dyDescent="0.45"/>
    <row r="16883" ht="14.25" hidden="1" x14ac:dyDescent="0.45"/>
    <row r="16884" ht="14.25" hidden="1" x14ac:dyDescent="0.45"/>
    <row r="16885" ht="14.25" hidden="1" x14ac:dyDescent="0.45"/>
    <row r="16886" ht="14.25" hidden="1" x14ac:dyDescent="0.45"/>
    <row r="16887" ht="14.25" hidden="1" x14ac:dyDescent="0.45"/>
    <row r="16888" ht="14.25" hidden="1" x14ac:dyDescent="0.45"/>
    <row r="16889" ht="14.25" hidden="1" x14ac:dyDescent="0.45"/>
    <row r="16890" ht="14.25" hidden="1" x14ac:dyDescent="0.45"/>
    <row r="16891" ht="14.25" hidden="1" x14ac:dyDescent="0.45"/>
    <row r="16892" ht="14.25" hidden="1" x14ac:dyDescent="0.45"/>
    <row r="16893" ht="14.25" hidden="1" x14ac:dyDescent="0.45"/>
    <row r="16894" ht="14.25" hidden="1" x14ac:dyDescent="0.45"/>
    <row r="16895" ht="14.25" hidden="1" x14ac:dyDescent="0.45"/>
    <row r="16896" ht="14.25" hidden="1" x14ac:dyDescent="0.45"/>
    <row r="16897" ht="14.25" hidden="1" x14ac:dyDescent="0.45"/>
    <row r="16898" ht="14.25" hidden="1" x14ac:dyDescent="0.45"/>
    <row r="16899" ht="14.25" hidden="1" x14ac:dyDescent="0.45"/>
    <row r="16900" ht="14.25" hidden="1" x14ac:dyDescent="0.45"/>
    <row r="16901" ht="14.25" hidden="1" x14ac:dyDescent="0.45"/>
    <row r="16902" ht="14.25" hidden="1" x14ac:dyDescent="0.45"/>
    <row r="16903" ht="14.25" hidden="1" x14ac:dyDescent="0.45"/>
    <row r="16904" ht="14.25" hidden="1" x14ac:dyDescent="0.45"/>
    <row r="16905" ht="14.25" hidden="1" x14ac:dyDescent="0.45"/>
    <row r="16906" ht="14.25" hidden="1" x14ac:dyDescent="0.45"/>
    <row r="16907" ht="14.25" hidden="1" x14ac:dyDescent="0.45"/>
    <row r="16908" ht="14.25" hidden="1" x14ac:dyDescent="0.45"/>
    <row r="16909" ht="14.25" hidden="1" x14ac:dyDescent="0.45"/>
    <row r="16910" ht="14.25" hidden="1" x14ac:dyDescent="0.45"/>
    <row r="16911" ht="14.25" hidden="1" x14ac:dyDescent="0.45"/>
    <row r="16912" ht="14.25" hidden="1" x14ac:dyDescent="0.45"/>
    <row r="16913" ht="14.25" hidden="1" x14ac:dyDescent="0.45"/>
    <row r="16914" ht="14.25" hidden="1" x14ac:dyDescent="0.45"/>
    <row r="16915" ht="14.25" hidden="1" x14ac:dyDescent="0.45"/>
    <row r="16916" ht="14.25" hidden="1" x14ac:dyDescent="0.45"/>
    <row r="16917" ht="14.25" hidden="1" x14ac:dyDescent="0.45"/>
    <row r="16918" ht="14.25" hidden="1" x14ac:dyDescent="0.45"/>
    <row r="16919" ht="14.25" hidden="1" x14ac:dyDescent="0.45"/>
    <row r="16920" ht="14.25" hidden="1" x14ac:dyDescent="0.45"/>
    <row r="16921" ht="14.25" hidden="1" x14ac:dyDescent="0.45"/>
    <row r="16922" ht="14.25" hidden="1" x14ac:dyDescent="0.45"/>
    <row r="16923" ht="14.25" hidden="1" x14ac:dyDescent="0.45"/>
    <row r="16924" ht="14.25" hidden="1" x14ac:dyDescent="0.45"/>
    <row r="16925" ht="14.25" hidden="1" x14ac:dyDescent="0.45"/>
    <row r="16926" ht="14.25" hidden="1" x14ac:dyDescent="0.45"/>
    <row r="16927" ht="14.25" hidden="1" x14ac:dyDescent="0.45"/>
    <row r="16928" ht="14.25" hidden="1" x14ac:dyDescent="0.45"/>
    <row r="16929" ht="14.25" hidden="1" x14ac:dyDescent="0.45"/>
    <row r="16930" ht="14.25" hidden="1" x14ac:dyDescent="0.45"/>
    <row r="16931" ht="14.25" hidden="1" x14ac:dyDescent="0.45"/>
    <row r="16932" ht="14.25" hidden="1" x14ac:dyDescent="0.45"/>
    <row r="16933" ht="14.25" hidden="1" x14ac:dyDescent="0.45"/>
    <row r="16934" ht="14.25" hidden="1" x14ac:dyDescent="0.45"/>
    <row r="16935" ht="14.25" hidden="1" x14ac:dyDescent="0.45"/>
    <row r="16936" ht="14.25" hidden="1" x14ac:dyDescent="0.45"/>
    <row r="16937" ht="14.25" hidden="1" x14ac:dyDescent="0.45"/>
    <row r="16938" ht="14.25" hidden="1" x14ac:dyDescent="0.45"/>
    <row r="16939" ht="14.25" hidden="1" x14ac:dyDescent="0.45"/>
    <row r="16940" ht="14.25" hidden="1" x14ac:dyDescent="0.45"/>
    <row r="16941" ht="14.25" hidden="1" x14ac:dyDescent="0.45"/>
    <row r="16942" ht="14.25" hidden="1" x14ac:dyDescent="0.45"/>
    <row r="16943" ht="14.25" hidden="1" x14ac:dyDescent="0.45"/>
    <row r="16944" ht="14.25" hidden="1" x14ac:dyDescent="0.45"/>
    <row r="16945" ht="14.25" hidden="1" x14ac:dyDescent="0.45"/>
    <row r="16946" ht="14.25" hidden="1" x14ac:dyDescent="0.45"/>
    <row r="16947" ht="14.25" hidden="1" x14ac:dyDescent="0.45"/>
    <row r="16948" ht="14.25" hidden="1" x14ac:dyDescent="0.45"/>
    <row r="16949" ht="14.25" hidden="1" x14ac:dyDescent="0.45"/>
    <row r="16950" ht="14.25" hidden="1" x14ac:dyDescent="0.45"/>
    <row r="16951" ht="14.25" hidden="1" x14ac:dyDescent="0.45"/>
    <row r="16952" ht="14.25" hidden="1" x14ac:dyDescent="0.45"/>
    <row r="16953" ht="14.25" hidden="1" x14ac:dyDescent="0.45"/>
    <row r="16954" ht="14.25" hidden="1" x14ac:dyDescent="0.45"/>
    <row r="16955" ht="14.25" hidden="1" x14ac:dyDescent="0.45"/>
    <row r="16956" ht="14.25" hidden="1" x14ac:dyDescent="0.45"/>
    <row r="16957" ht="14.25" hidden="1" x14ac:dyDescent="0.45"/>
    <row r="16958" ht="14.25" hidden="1" x14ac:dyDescent="0.45"/>
    <row r="16959" ht="14.25" hidden="1" x14ac:dyDescent="0.45"/>
    <row r="16960" ht="14.25" hidden="1" x14ac:dyDescent="0.45"/>
    <row r="16961" ht="14.25" hidden="1" x14ac:dyDescent="0.45"/>
    <row r="16962" ht="14.25" hidden="1" x14ac:dyDescent="0.45"/>
    <row r="16963" ht="14.25" hidden="1" x14ac:dyDescent="0.45"/>
    <row r="16964" ht="14.25" hidden="1" x14ac:dyDescent="0.45"/>
    <row r="16965" ht="14.25" hidden="1" x14ac:dyDescent="0.45"/>
    <row r="16966" ht="14.25" hidden="1" x14ac:dyDescent="0.45"/>
    <row r="16967" ht="14.25" hidden="1" x14ac:dyDescent="0.45"/>
    <row r="16968" ht="14.25" hidden="1" x14ac:dyDescent="0.45"/>
    <row r="16969" ht="14.25" hidden="1" x14ac:dyDescent="0.45"/>
    <row r="16970" ht="14.25" hidden="1" x14ac:dyDescent="0.45"/>
    <row r="16971" ht="14.25" hidden="1" x14ac:dyDescent="0.45"/>
    <row r="16972" ht="14.25" hidden="1" x14ac:dyDescent="0.45"/>
    <row r="16973" ht="14.25" hidden="1" x14ac:dyDescent="0.45"/>
    <row r="16974" ht="14.25" hidden="1" x14ac:dyDescent="0.45"/>
    <row r="16975" ht="14.25" hidden="1" x14ac:dyDescent="0.45"/>
    <row r="16976" ht="14.25" hidden="1" x14ac:dyDescent="0.45"/>
    <row r="16977" ht="14.25" hidden="1" x14ac:dyDescent="0.45"/>
    <row r="16978" ht="14.25" hidden="1" x14ac:dyDescent="0.45"/>
    <row r="16979" ht="14.25" hidden="1" x14ac:dyDescent="0.45"/>
    <row r="16980" ht="14.25" hidden="1" x14ac:dyDescent="0.45"/>
    <row r="16981" ht="14.25" hidden="1" x14ac:dyDescent="0.45"/>
    <row r="16982" ht="14.25" hidden="1" x14ac:dyDescent="0.45"/>
    <row r="16983" ht="14.25" hidden="1" x14ac:dyDescent="0.45"/>
    <row r="16984" ht="14.25" hidden="1" x14ac:dyDescent="0.45"/>
    <row r="16985" ht="14.25" hidden="1" x14ac:dyDescent="0.45"/>
    <row r="16986" ht="14.25" hidden="1" x14ac:dyDescent="0.45"/>
    <row r="16987" ht="14.25" hidden="1" x14ac:dyDescent="0.45"/>
    <row r="16988" ht="14.25" hidden="1" x14ac:dyDescent="0.45"/>
    <row r="16989" ht="14.25" hidden="1" x14ac:dyDescent="0.45"/>
    <row r="16990" ht="14.25" hidden="1" x14ac:dyDescent="0.45"/>
    <row r="16991" ht="14.25" hidden="1" x14ac:dyDescent="0.45"/>
    <row r="16992" ht="14.25" hidden="1" x14ac:dyDescent="0.45"/>
    <row r="16993" ht="14.25" hidden="1" x14ac:dyDescent="0.45"/>
    <row r="16994" ht="14.25" hidden="1" x14ac:dyDescent="0.45"/>
    <row r="16995" ht="14.25" hidden="1" x14ac:dyDescent="0.45"/>
    <row r="16996" ht="14.25" hidden="1" x14ac:dyDescent="0.45"/>
    <row r="16997" ht="14.25" hidden="1" x14ac:dyDescent="0.45"/>
    <row r="16998" ht="14.25" hidden="1" x14ac:dyDescent="0.45"/>
    <row r="16999" ht="14.25" hidden="1" x14ac:dyDescent="0.45"/>
    <row r="17000" ht="14.25" hidden="1" x14ac:dyDescent="0.45"/>
    <row r="17001" ht="14.25" hidden="1" x14ac:dyDescent="0.45"/>
    <row r="17002" ht="14.25" hidden="1" x14ac:dyDescent="0.45"/>
    <row r="17003" ht="14.25" hidden="1" x14ac:dyDescent="0.45"/>
    <row r="17004" ht="14.25" hidden="1" x14ac:dyDescent="0.45"/>
    <row r="17005" ht="14.25" hidden="1" x14ac:dyDescent="0.45"/>
    <row r="17006" ht="14.25" hidden="1" x14ac:dyDescent="0.45"/>
    <row r="17007" ht="14.25" hidden="1" x14ac:dyDescent="0.45"/>
    <row r="17008" ht="14.25" hidden="1" x14ac:dyDescent="0.45"/>
    <row r="17009" ht="14.25" hidden="1" x14ac:dyDescent="0.45"/>
    <row r="17010" ht="14.25" hidden="1" x14ac:dyDescent="0.45"/>
    <row r="17011" ht="14.25" hidden="1" x14ac:dyDescent="0.45"/>
    <row r="17012" ht="14.25" hidden="1" x14ac:dyDescent="0.45"/>
    <row r="17013" ht="14.25" hidden="1" x14ac:dyDescent="0.45"/>
    <row r="17014" ht="14.25" hidden="1" x14ac:dyDescent="0.45"/>
    <row r="17015" ht="14.25" hidden="1" x14ac:dyDescent="0.45"/>
    <row r="17016" ht="14.25" hidden="1" x14ac:dyDescent="0.45"/>
    <row r="17017" ht="14.25" hidden="1" x14ac:dyDescent="0.45"/>
    <row r="17018" ht="14.25" hidden="1" x14ac:dyDescent="0.45"/>
    <row r="17019" ht="14.25" hidden="1" x14ac:dyDescent="0.45"/>
    <row r="17020" ht="14.25" hidden="1" x14ac:dyDescent="0.45"/>
    <row r="17021" ht="14.25" hidden="1" x14ac:dyDescent="0.45"/>
    <row r="17022" ht="14.25" hidden="1" x14ac:dyDescent="0.45"/>
    <row r="17023" ht="14.25" hidden="1" x14ac:dyDescent="0.45"/>
    <row r="17024" ht="14.25" hidden="1" x14ac:dyDescent="0.45"/>
    <row r="17025" ht="14.25" hidden="1" x14ac:dyDescent="0.45"/>
    <row r="17026" ht="14.25" hidden="1" x14ac:dyDescent="0.45"/>
    <row r="17027" ht="14.25" hidden="1" x14ac:dyDescent="0.45"/>
    <row r="17028" ht="14.25" hidden="1" x14ac:dyDescent="0.45"/>
    <row r="17029" ht="14.25" hidden="1" x14ac:dyDescent="0.45"/>
    <row r="17030" ht="14.25" hidden="1" x14ac:dyDescent="0.45"/>
    <row r="17031" ht="14.25" hidden="1" x14ac:dyDescent="0.45"/>
    <row r="17032" ht="14.25" hidden="1" x14ac:dyDescent="0.45"/>
    <row r="17033" ht="14.25" hidden="1" x14ac:dyDescent="0.45"/>
    <row r="17034" ht="14.25" hidden="1" x14ac:dyDescent="0.45"/>
    <row r="17035" ht="14.25" hidden="1" x14ac:dyDescent="0.45"/>
    <row r="17036" ht="14.25" hidden="1" x14ac:dyDescent="0.45"/>
    <row r="17037" ht="14.25" hidden="1" x14ac:dyDescent="0.45"/>
    <row r="17038" ht="14.25" hidden="1" x14ac:dyDescent="0.45"/>
    <row r="17039" ht="14.25" hidden="1" x14ac:dyDescent="0.45"/>
    <row r="17040" ht="14.25" hidden="1" x14ac:dyDescent="0.45"/>
    <row r="17041" ht="14.25" hidden="1" x14ac:dyDescent="0.45"/>
    <row r="17042" ht="14.25" hidden="1" x14ac:dyDescent="0.45"/>
    <row r="17043" ht="14.25" hidden="1" x14ac:dyDescent="0.45"/>
    <row r="17044" ht="14.25" hidden="1" x14ac:dyDescent="0.45"/>
    <row r="17045" ht="14.25" hidden="1" x14ac:dyDescent="0.45"/>
    <row r="17046" ht="14.25" hidden="1" x14ac:dyDescent="0.45"/>
    <row r="17047" ht="14.25" hidden="1" x14ac:dyDescent="0.45"/>
    <row r="17048" ht="14.25" hidden="1" x14ac:dyDescent="0.45"/>
    <row r="17049" ht="14.25" hidden="1" x14ac:dyDescent="0.45"/>
    <row r="17050" ht="14.25" hidden="1" x14ac:dyDescent="0.45"/>
    <row r="17051" ht="14.25" hidden="1" x14ac:dyDescent="0.45"/>
    <row r="17052" ht="14.25" hidden="1" x14ac:dyDescent="0.45"/>
    <row r="17053" ht="14.25" hidden="1" x14ac:dyDescent="0.45"/>
    <row r="17054" ht="14.25" hidden="1" x14ac:dyDescent="0.45"/>
    <row r="17055" ht="14.25" hidden="1" x14ac:dyDescent="0.45"/>
    <row r="17056" ht="14.25" hidden="1" x14ac:dyDescent="0.45"/>
    <row r="17057" ht="14.25" hidden="1" x14ac:dyDescent="0.45"/>
    <row r="17058" ht="14.25" hidden="1" x14ac:dyDescent="0.45"/>
    <row r="17059" ht="14.25" hidden="1" x14ac:dyDescent="0.45"/>
    <row r="17060" ht="14.25" hidden="1" x14ac:dyDescent="0.45"/>
    <row r="17061" ht="14.25" hidden="1" x14ac:dyDescent="0.45"/>
    <row r="17062" ht="14.25" hidden="1" x14ac:dyDescent="0.45"/>
    <row r="17063" ht="14.25" hidden="1" x14ac:dyDescent="0.45"/>
    <row r="17064" ht="14.25" hidden="1" x14ac:dyDescent="0.45"/>
    <row r="17065" ht="14.25" hidden="1" x14ac:dyDescent="0.45"/>
    <row r="17066" ht="14.25" hidden="1" x14ac:dyDescent="0.45"/>
    <row r="17067" ht="14.25" hidden="1" x14ac:dyDescent="0.45"/>
    <row r="17068" ht="14.25" hidden="1" x14ac:dyDescent="0.45"/>
    <row r="17069" ht="14.25" hidden="1" x14ac:dyDescent="0.45"/>
    <row r="17070" ht="14.25" hidden="1" x14ac:dyDescent="0.45"/>
    <row r="17071" ht="14.25" hidden="1" x14ac:dyDescent="0.45"/>
    <row r="17072" ht="14.25" hidden="1" x14ac:dyDescent="0.45"/>
    <row r="17073" ht="14.25" hidden="1" x14ac:dyDescent="0.45"/>
    <row r="17074" ht="14.25" hidden="1" x14ac:dyDescent="0.45"/>
    <row r="17075" ht="14.25" hidden="1" x14ac:dyDescent="0.45"/>
    <row r="17076" ht="14.25" hidden="1" x14ac:dyDescent="0.45"/>
    <row r="17077" ht="14.25" hidden="1" x14ac:dyDescent="0.45"/>
    <row r="17078" ht="14.25" hidden="1" x14ac:dyDescent="0.45"/>
    <row r="17079" ht="14.25" hidden="1" x14ac:dyDescent="0.45"/>
    <row r="17080" ht="14.25" hidden="1" x14ac:dyDescent="0.45"/>
    <row r="17081" ht="14.25" hidden="1" x14ac:dyDescent="0.45"/>
    <row r="17082" ht="14.25" hidden="1" x14ac:dyDescent="0.45"/>
    <row r="17083" ht="14.25" hidden="1" x14ac:dyDescent="0.45"/>
    <row r="17084" ht="14.25" hidden="1" x14ac:dyDescent="0.45"/>
    <row r="17085" ht="14.25" hidden="1" x14ac:dyDescent="0.45"/>
    <row r="17086" ht="14.25" hidden="1" x14ac:dyDescent="0.45"/>
    <row r="17087" ht="14.25" hidden="1" x14ac:dyDescent="0.45"/>
    <row r="17088" ht="14.25" hidden="1" x14ac:dyDescent="0.45"/>
    <row r="17089" ht="14.25" hidden="1" x14ac:dyDescent="0.45"/>
    <row r="17090" ht="14.25" hidden="1" x14ac:dyDescent="0.45"/>
    <row r="17091" ht="14.25" hidden="1" x14ac:dyDescent="0.45"/>
    <row r="17092" ht="14.25" hidden="1" x14ac:dyDescent="0.45"/>
    <row r="17093" ht="14.25" hidden="1" x14ac:dyDescent="0.45"/>
    <row r="17094" ht="14.25" hidden="1" x14ac:dyDescent="0.45"/>
    <row r="17095" ht="14.25" hidden="1" x14ac:dyDescent="0.45"/>
    <row r="17096" ht="14.25" hidden="1" x14ac:dyDescent="0.45"/>
    <row r="17097" ht="14.25" hidden="1" x14ac:dyDescent="0.45"/>
    <row r="17098" ht="14.25" hidden="1" x14ac:dyDescent="0.45"/>
    <row r="17099" ht="14.25" hidden="1" x14ac:dyDescent="0.45"/>
    <row r="17100" ht="14.25" hidden="1" x14ac:dyDescent="0.45"/>
    <row r="17101" ht="14.25" hidden="1" x14ac:dyDescent="0.45"/>
    <row r="17102" ht="14.25" hidden="1" x14ac:dyDescent="0.45"/>
    <row r="17103" ht="14.25" hidden="1" x14ac:dyDescent="0.45"/>
    <row r="17104" ht="14.25" hidden="1" x14ac:dyDescent="0.45"/>
    <row r="17105" ht="14.25" hidden="1" x14ac:dyDescent="0.45"/>
    <row r="17106" ht="14.25" hidden="1" x14ac:dyDescent="0.45"/>
    <row r="17107" ht="14.25" hidden="1" x14ac:dyDescent="0.45"/>
    <row r="17108" ht="14.25" hidden="1" x14ac:dyDescent="0.45"/>
    <row r="17109" ht="14.25" hidden="1" x14ac:dyDescent="0.45"/>
    <row r="17110" ht="14.25" hidden="1" x14ac:dyDescent="0.45"/>
    <row r="17111" ht="14.25" hidden="1" x14ac:dyDescent="0.45"/>
    <row r="17112" ht="14.25" hidden="1" x14ac:dyDescent="0.45"/>
    <row r="17113" ht="14.25" hidden="1" x14ac:dyDescent="0.45"/>
    <row r="17114" ht="14.25" hidden="1" x14ac:dyDescent="0.45"/>
    <row r="17115" ht="14.25" hidden="1" x14ac:dyDescent="0.45"/>
    <row r="17116" ht="14.25" hidden="1" x14ac:dyDescent="0.45"/>
    <row r="17117" ht="14.25" hidden="1" x14ac:dyDescent="0.45"/>
    <row r="17118" ht="14.25" hidden="1" x14ac:dyDescent="0.45"/>
    <row r="17119" ht="14.25" hidden="1" x14ac:dyDescent="0.45"/>
    <row r="17120" ht="14.25" hidden="1" x14ac:dyDescent="0.45"/>
    <row r="17121" ht="14.25" hidden="1" x14ac:dyDescent="0.45"/>
    <row r="17122" ht="14.25" hidden="1" x14ac:dyDescent="0.45"/>
    <row r="17123" ht="14.25" hidden="1" x14ac:dyDescent="0.45"/>
    <row r="17124" ht="14.25" hidden="1" x14ac:dyDescent="0.45"/>
    <row r="17125" ht="14.25" hidden="1" x14ac:dyDescent="0.45"/>
    <row r="17126" ht="14.25" hidden="1" x14ac:dyDescent="0.45"/>
    <row r="17127" ht="14.25" hidden="1" x14ac:dyDescent="0.45"/>
    <row r="17128" ht="14.25" hidden="1" x14ac:dyDescent="0.45"/>
    <row r="17129" ht="14.25" hidden="1" x14ac:dyDescent="0.45"/>
    <row r="17130" ht="14.25" hidden="1" x14ac:dyDescent="0.45"/>
    <row r="17131" ht="14.25" hidden="1" x14ac:dyDescent="0.45"/>
    <row r="17132" ht="14.25" hidden="1" x14ac:dyDescent="0.45"/>
    <row r="17133" ht="14.25" hidden="1" x14ac:dyDescent="0.45"/>
    <row r="17134" ht="14.25" hidden="1" x14ac:dyDescent="0.45"/>
    <row r="17135" ht="14.25" hidden="1" x14ac:dyDescent="0.45"/>
    <row r="17136" ht="14.25" hidden="1" x14ac:dyDescent="0.45"/>
    <row r="17137" ht="14.25" hidden="1" x14ac:dyDescent="0.45"/>
    <row r="17138" ht="14.25" hidden="1" x14ac:dyDescent="0.45"/>
    <row r="17139" ht="14.25" hidden="1" x14ac:dyDescent="0.45"/>
    <row r="17140" ht="14.25" hidden="1" x14ac:dyDescent="0.45"/>
    <row r="17141" ht="14.25" hidden="1" x14ac:dyDescent="0.45"/>
    <row r="17142" ht="14.25" hidden="1" x14ac:dyDescent="0.45"/>
    <row r="17143" ht="14.25" hidden="1" x14ac:dyDescent="0.45"/>
    <row r="17144" ht="14.25" hidden="1" x14ac:dyDescent="0.45"/>
    <row r="17145" ht="14.25" hidden="1" x14ac:dyDescent="0.45"/>
    <row r="17146" ht="14.25" hidden="1" x14ac:dyDescent="0.45"/>
    <row r="17147" ht="14.25" hidden="1" x14ac:dyDescent="0.45"/>
    <row r="17148" ht="14.25" hidden="1" x14ac:dyDescent="0.45"/>
    <row r="17149" ht="14.25" hidden="1" x14ac:dyDescent="0.45"/>
    <row r="17150" ht="14.25" hidden="1" x14ac:dyDescent="0.45"/>
    <row r="17151" ht="14.25" hidden="1" x14ac:dyDescent="0.45"/>
    <row r="17152" ht="14.25" hidden="1" x14ac:dyDescent="0.45"/>
    <row r="17153" ht="14.25" hidden="1" x14ac:dyDescent="0.45"/>
    <row r="17154" ht="14.25" hidden="1" x14ac:dyDescent="0.45"/>
    <row r="17155" ht="14.25" hidden="1" x14ac:dyDescent="0.45"/>
    <row r="17156" ht="14.25" hidden="1" x14ac:dyDescent="0.45"/>
    <row r="17157" ht="14.25" hidden="1" x14ac:dyDescent="0.45"/>
    <row r="17158" ht="14.25" hidden="1" x14ac:dyDescent="0.45"/>
    <row r="17159" ht="14.25" hidden="1" x14ac:dyDescent="0.45"/>
    <row r="17160" ht="14.25" hidden="1" x14ac:dyDescent="0.45"/>
    <row r="17161" ht="14.25" hidden="1" x14ac:dyDescent="0.45"/>
    <row r="17162" ht="14.25" hidden="1" x14ac:dyDescent="0.45"/>
    <row r="17163" ht="14.25" hidden="1" x14ac:dyDescent="0.45"/>
    <row r="17164" ht="14.25" hidden="1" x14ac:dyDescent="0.45"/>
    <row r="17165" ht="14.25" hidden="1" x14ac:dyDescent="0.45"/>
    <row r="17166" ht="14.25" hidden="1" x14ac:dyDescent="0.45"/>
    <row r="17167" ht="14.25" hidden="1" x14ac:dyDescent="0.45"/>
    <row r="17168" ht="14.25" hidden="1" x14ac:dyDescent="0.45"/>
    <row r="17169" ht="14.25" hidden="1" x14ac:dyDescent="0.45"/>
    <row r="17170" ht="14.25" hidden="1" x14ac:dyDescent="0.45"/>
    <row r="17171" ht="14.25" hidden="1" x14ac:dyDescent="0.45"/>
    <row r="17172" ht="14.25" hidden="1" x14ac:dyDescent="0.45"/>
    <row r="17173" ht="14.25" hidden="1" x14ac:dyDescent="0.45"/>
    <row r="17174" ht="14.25" hidden="1" x14ac:dyDescent="0.45"/>
    <row r="17175" ht="14.25" hidden="1" x14ac:dyDescent="0.45"/>
    <row r="17176" ht="14.25" hidden="1" x14ac:dyDescent="0.45"/>
    <row r="17177" ht="14.25" hidden="1" x14ac:dyDescent="0.45"/>
    <row r="17178" ht="14.25" hidden="1" x14ac:dyDescent="0.45"/>
    <row r="17179" ht="14.25" hidden="1" x14ac:dyDescent="0.45"/>
    <row r="17180" ht="14.25" hidden="1" x14ac:dyDescent="0.45"/>
    <row r="17181" ht="14.25" hidden="1" x14ac:dyDescent="0.45"/>
    <row r="17182" ht="14.25" hidden="1" x14ac:dyDescent="0.45"/>
    <row r="17183" ht="14.25" hidden="1" x14ac:dyDescent="0.45"/>
    <row r="17184" ht="14.25" hidden="1" x14ac:dyDescent="0.45"/>
    <row r="17185" ht="14.25" hidden="1" x14ac:dyDescent="0.45"/>
    <row r="17186" ht="14.25" hidden="1" x14ac:dyDescent="0.45"/>
    <row r="17187" ht="14.25" hidden="1" x14ac:dyDescent="0.45"/>
    <row r="17188" ht="14.25" hidden="1" x14ac:dyDescent="0.45"/>
    <row r="17189" ht="14.25" hidden="1" x14ac:dyDescent="0.45"/>
    <row r="17190" ht="14.25" hidden="1" x14ac:dyDescent="0.45"/>
    <row r="17191" ht="14.25" hidden="1" x14ac:dyDescent="0.45"/>
    <row r="17192" ht="14.25" hidden="1" x14ac:dyDescent="0.45"/>
    <row r="17193" ht="14.25" hidden="1" x14ac:dyDescent="0.45"/>
    <row r="17194" ht="14.25" hidden="1" x14ac:dyDescent="0.45"/>
    <row r="17195" ht="14.25" hidden="1" x14ac:dyDescent="0.45"/>
    <row r="17196" ht="14.25" hidden="1" x14ac:dyDescent="0.45"/>
    <row r="17197" ht="14.25" hidden="1" x14ac:dyDescent="0.45"/>
    <row r="17198" ht="14.25" hidden="1" x14ac:dyDescent="0.45"/>
    <row r="17199" ht="14.25" hidden="1" x14ac:dyDescent="0.45"/>
    <row r="17200" ht="14.25" hidden="1" x14ac:dyDescent="0.45"/>
    <row r="17201" ht="14.25" hidden="1" x14ac:dyDescent="0.45"/>
    <row r="17202" ht="14.25" hidden="1" x14ac:dyDescent="0.45"/>
    <row r="17203" ht="14.25" hidden="1" x14ac:dyDescent="0.45"/>
    <row r="17204" ht="14.25" hidden="1" x14ac:dyDescent="0.45"/>
    <row r="17205" ht="14.25" hidden="1" x14ac:dyDescent="0.45"/>
    <row r="17206" ht="14.25" hidden="1" x14ac:dyDescent="0.45"/>
    <row r="17207" ht="14.25" hidden="1" x14ac:dyDescent="0.45"/>
    <row r="17208" ht="14.25" hidden="1" x14ac:dyDescent="0.45"/>
    <row r="17209" ht="14.25" hidden="1" x14ac:dyDescent="0.45"/>
    <row r="17210" ht="14.25" hidden="1" x14ac:dyDescent="0.45"/>
    <row r="17211" ht="14.25" hidden="1" x14ac:dyDescent="0.45"/>
    <row r="17212" ht="14.25" hidden="1" x14ac:dyDescent="0.45"/>
    <row r="17213" ht="14.25" hidden="1" x14ac:dyDescent="0.45"/>
    <row r="17214" ht="14.25" hidden="1" x14ac:dyDescent="0.45"/>
    <row r="17215" ht="14.25" hidden="1" x14ac:dyDescent="0.45"/>
    <row r="17216" ht="14.25" hidden="1" x14ac:dyDescent="0.45"/>
    <row r="17217" ht="14.25" hidden="1" x14ac:dyDescent="0.45"/>
    <row r="17218" ht="14.25" hidden="1" x14ac:dyDescent="0.45"/>
    <row r="17219" ht="14.25" hidden="1" x14ac:dyDescent="0.45"/>
    <row r="17220" ht="14.25" hidden="1" x14ac:dyDescent="0.45"/>
    <row r="17221" ht="14.25" hidden="1" x14ac:dyDescent="0.45"/>
    <row r="17222" ht="14.25" hidden="1" x14ac:dyDescent="0.45"/>
    <row r="17223" ht="14.25" hidden="1" x14ac:dyDescent="0.45"/>
    <row r="17224" ht="14.25" hidden="1" x14ac:dyDescent="0.45"/>
    <row r="17225" ht="14.25" hidden="1" x14ac:dyDescent="0.45"/>
    <row r="17226" ht="14.25" hidden="1" x14ac:dyDescent="0.45"/>
    <row r="17227" ht="14.25" hidden="1" x14ac:dyDescent="0.45"/>
    <row r="17228" ht="14.25" hidden="1" x14ac:dyDescent="0.45"/>
    <row r="17229" ht="14.25" hidden="1" x14ac:dyDescent="0.45"/>
    <row r="17230" ht="14.25" hidden="1" x14ac:dyDescent="0.45"/>
    <row r="17231" ht="14.25" hidden="1" x14ac:dyDescent="0.45"/>
    <row r="17232" ht="14.25" hidden="1" x14ac:dyDescent="0.45"/>
    <row r="17233" ht="14.25" hidden="1" x14ac:dyDescent="0.45"/>
    <row r="17234" ht="14.25" hidden="1" x14ac:dyDescent="0.45"/>
    <row r="17235" ht="14.25" hidden="1" x14ac:dyDescent="0.45"/>
    <row r="17236" ht="14.25" hidden="1" x14ac:dyDescent="0.45"/>
    <row r="17237" ht="14.25" hidden="1" x14ac:dyDescent="0.45"/>
    <row r="17238" ht="14.25" hidden="1" x14ac:dyDescent="0.45"/>
    <row r="17239" ht="14.25" hidden="1" x14ac:dyDescent="0.45"/>
    <row r="17240" ht="14.25" hidden="1" x14ac:dyDescent="0.45"/>
    <row r="17241" ht="14.25" hidden="1" x14ac:dyDescent="0.45"/>
    <row r="17242" ht="14.25" hidden="1" x14ac:dyDescent="0.45"/>
    <row r="17243" ht="14.25" hidden="1" x14ac:dyDescent="0.45"/>
    <row r="17244" ht="14.25" hidden="1" x14ac:dyDescent="0.45"/>
    <row r="17245" ht="14.25" hidden="1" x14ac:dyDescent="0.45"/>
    <row r="17246" ht="14.25" hidden="1" x14ac:dyDescent="0.45"/>
    <row r="17247" ht="14.25" hidden="1" x14ac:dyDescent="0.45"/>
    <row r="17248" ht="14.25" hidden="1" x14ac:dyDescent="0.45"/>
    <row r="17249" ht="14.25" hidden="1" x14ac:dyDescent="0.45"/>
    <row r="17250" ht="14.25" hidden="1" x14ac:dyDescent="0.45"/>
    <row r="17251" ht="14.25" hidden="1" x14ac:dyDescent="0.45"/>
    <row r="17252" ht="14.25" hidden="1" x14ac:dyDescent="0.45"/>
    <row r="17253" ht="14.25" hidden="1" x14ac:dyDescent="0.45"/>
    <row r="17254" ht="14.25" hidden="1" x14ac:dyDescent="0.45"/>
    <row r="17255" ht="14.25" hidden="1" x14ac:dyDescent="0.45"/>
    <row r="17256" ht="14.25" hidden="1" x14ac:dyDescent="0.45"/>
    <row r="17257" ht="14.25" hidden="1" x14ac:dyDescent="0.45"/>
    <row r="17258" ht="14.25" hidden="1" x14ac:dyDescent="0.45"/>
    <row r="17259" ht="14.25" hidden="1" x14ac:dyDescent="0.45"/>
    <row r="17260" ht="14.25" hidden="1" x14ac:dyDescent="0.45"/>
    <row r="17261" ht="14.25" hidden="1" x14ac:dyDescent="0.45"/>
    <row r="17262" ht="14.25" hidden="1" x14ac:dyDescent="0.45"/>
    <row r="17263" ht="14.25" hidden="1" x14ac:dyDescent="0.45"/>
    <row r="17264" ht="14.25" hidden="1" x14ac:dyDescent="0.45"/>
    <row r="17265" ht="14.25" hidden="1" x14ac:dyDescent="0.45"/>
    <row r="17266" ht="14.25" hidden="1" x14ac:dyDescent="0.45"/>
    <row r="17267" ht="14.25" hidden="1" x14ac:dyDescent="0.45"/>
    <row r="17268" ht="14.25" hidden="1" x14ac:dyDescent="0.45"/>
    <row r="17269" ht="14.25" hidden="1" x14ac:dyDescent="0.45"/>
    <row r="17270" ht="14.25" hidden="1" x14ac:dyDescent="0.45"/>
    <row r="17271" ht="14.25" hidden="1" x14ac:dyDescent="0.45"/>
    <row r="17272" ht="14.25" hidden="1" x14ac:dyDescent="0.45"/>
    <row r="17273" ht="14.25" hidden="1" x14ac:dyDescent="0.45"/>
    <row r="17274" ht="14.25" hidden="1" x14ac:dyDescent="0.45"/>
    <row r="17275" ht="14.25" hidden="1" x14ac:dyDescent="0.45"/>
    <row r="17276" ht="14.25" hidden="1" x14ac:dyDescent="0.45"/>
    <row r="17277" ht="14.25" hidden="1" x14ac:dyDescent="0.45"/>
    <row r="17278" ht="14.25" hidden="1" x14ac:dyDescent="0.45"/>
    <row r="17279" ht="14.25" hidden="1" x14ac:dyDescent="0.45"/>
    <row r="17280" ht="14.25" hidden="1" x14ac:dyDescent="0.45"/>
    <row r="17281" ht="14.25" hidden="1" x14ac:dyDescent="0.45"/>
    <row r="17282" ht="14.25" hidden="1" x14ac:dyDescent="0.45"/>
    <row r="17283" ht="14.25" hidden="1" x14ac:dyDescent="0.45"/>
  </sheetData>
  <sheetProtection password="DDCF" sheet="1" objects="1" scenarios="1"/>
  <mergeCells count="5">
    <mergeCell ref="A2:F2"/>
    <mergeCell ref="A3:F3"/>
    <mergeCell ref="A4:F4"/>
    <mergeCell ref="A5:F5"/>
    <mergeCell ref="A1:F1"/>
  </mergeCells>
  <dataValidations count="3">
    <dataValidation allowBlank="1" showInputMessage="1" showErrorMessage="1" prompt="20XN (d)" sqref="B6 E6" xr:uid="{00000000-0002-0000-0300-000000000000}"/>
    <dataValidation allowBlank="1" showInputMessage="1" showErrorMessage="1" prompt="31 de diciembre de 20XN-1 (e)" sqref="C6 F6" xr:uid="{00000000-0002-0000-0300-000001000000}"/>
    <dataValidation type="decimal" allowBlank="1" showInputMessage="1" showErrorMessage="1" sqref="B9:C62 E9:F45 E47 F47 E50:F53 E54:F81" xr:uid="{00000000-0002-0000-0300-000002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1:Q120"/>
  <sheetViews>
    <sheetView workbookViewId="0">
      <selection activeCell="A34" sqref="A34"/>
    </sheetView>
  </sheetViews>
  <sheetFormatPr baseColWidth="10" defaultRowHeight="15" x14ac:dyDescent="0.25"/>
  <cols>
    <col min="1" max="1" width="11.42578125" bestFit="1" customWidth="1"/>
    <col min="2" max="14" width="3" customWidth="1"/>
    <col min="15" max="15" width="63.42578125" customWidth="1"/>
  </cols>
  <sheetData>
    <row r="1" spans="1:17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555</v>
      </c>
      <c r="Q1" t="s">
        <v>556</v>
      </c>
    </row>
    <row r="2" spans="1:17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1,1,0,0,0,0,0</v>
      </c>
      <c r="B2">
        <v>1</v>
      </c>
      <c r="C2">
        <v>1</v>
      </c>
      <c r="I2" t="s">
        <v>1</v>
      </c>
      <c r="P2" s="13" t="s">
        <v>557</v>
      </c>
      <c r="Q2" s="13" t="s">
        <v>557</v>
      </c>
    </row>
    <row r="3" spans="1:17" ht="14.25" x14ac:dyDescent="0.45">
      <c r="A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1,1,1,0,0,0,0</v>
      </c>
      <c r="B3">
        <v>1</v>
      </c>
      <c r="C3">
        <v>1</v>
      </c>
      <c r="D3">
        <v>1</v>
      </c>
      <c r="J3" t="s">
        <v>2</v>
      </c>
      <c r="P3" s="13" t="s">
        <v>557</v>
      </c>
      <c r="Q3" s="13" t="s">
        <v>557</v>
      </c>
    </row>
    <row r="4" spans="1:17" ht="14.25" x14ac:dyDescent="0.45">
      <c r="A4" t="str">
        <f t="shared" si="0"/>
        <v>1,1,1,1,0,0,0</v>
      </c>
      <c r="B4">
        <v>1</v>
      </c>
      <c r="C4">
        <v>1</v>
      </c>
      <c r="D4">
        <v>1</v>
      </c>
      <c r="E4">
        <v>1</v>
      </c>
      <c r="K4" t="s">
        <v>558</v>
      </c>
      <c r="P4" s="13">
        <f>'Formato 1'!B9</f>
        <v>7957295.5</v>
      </c>
      <c r="Q4" s="13">
        <f>'Formato 1'!C9</f>
        <v>4708709.0199999996</v>
      </c>
    </row>
    <row r="5" spans="1:17" ht="14.25" x14ac:dyDescent="0.45">
      <c r="A5" t="str">
        <f t="shared" si="0"/>
        <v>1,1,1,1,1,0,0</v>
      </c>
      <c r="B5">
        <v>1</v>
      </c>
      <c r="C5">
        <v>1</v>
      </c>
      <c r="D5">
        <v>1</v>
      </c>
      <c r="E5">
        <v>1</v>
      </c>
      <c r="F5">
        <v>1</v>
      </c>
      <c r="L5" t="s">
        <v>559</v>
      </c>
      <c r="P5" s="13">
        <f>'Formato 1'!B10</f>
        <v>13500</v>
      </c>
      <c r="Q5" s="13">
        <f>'Formato 1'!C10</f>
        <v>13500</v>
      </c>
    </row>
    <row r="6" spans="1:17" x14ac:dyDescent="0.25">
      <c r="A6" t="str">
        <f t="shared" si="0"/>
        <v>1,1,1,1,2,0,0</v>
      </c>
      <c r="B6">
        <v>1</v>
      </c>
      <c r="C6">
        <v>1</v>
      </c>
      <c r="D6">
        <v>1</v>
      </c>
      <c r="E6">
        <v>1</v>
      </c>
      <c r="F6">
        <v>2</v>
      </c>
      <c r="L6" t="s">
        <v>560</v>
      </c>
      <c r="P6" s="13">
        <f>'Formato 1'!B11</f>
        <v>7943795.5</v>
      </c>
      <c r="Q6" s="13">
        <f>'Formato 1'!C11</f>
        <v>4695209.0199999996</v>
      </c>
    </row>
    <row r="7" spans="1:17" ht="14.25" x14ac:dyDescent="0.45">
      <c r="A7" t="str">
        <f t="shared" si="0"/>
        <v>1,1,1,1,3,0,0</v>
      </c>
      <c r="B7">
        <v>1</v>
      </c>
      <c r="C7">
        <v>1</v>
      </c>
      <c r="D7">
        <v>1</v>
      </c>
      <c r="E7">
        <v>1</v>
      </c>
      <c r="F7">
        <v>3</v>
      </c>
      <c r="L7" t="s">
        <v>561</v>
      </c>
      <c r="P7" s="13">
        <f>'Formato 1'!B12</f>
        <v>0</v>
      </c>
      <c r="Q7" s="13">
        <f>'Formato 1'!C12</f>
        <v>0</v>
      </c>
    </row>
    <row r="8" spans="1:17" ht="14.25" x14ac:dyDescent="0.45">
      <c r="A8" t="str">
        <f t="shared" si="0"/>
        <v>1,1,1,1,4,0,0</v>
      </c>
      <c r="B8">
        <v>1</v>
      </c>
      <c r="C8">
        <v>1</v>
      </c>
      <c r="D8">
        <v>1</v>
      </c>
      <c r="E8">
        <v>1</v>
      </c>
      <c r="F8">
        <v>4</v>
      </c>
      <c r="L8" t="s">
        <v>562</v>
      </c>
      <c r="P8" s="13">
        <f>'Formato 1'!B13</f>
        <v>0</v>
      </c>
      <c r="Q8" s="13">
        <f>'Formato 1'!C13</f>
        <v>0</v>
      </c>
    </row>
    <row r="9" spans="1:17" x14ac:dyDescent="0.25">
      <c r="A9" t="str">
        <f t="shared" si="0"/>
        <v>1,1,1,1,5,0,0</v>
      </c>
      <c r="B9">
        <v>1</v>
      </c>
      <c r="C9">
        <v>1</v>
      </c>
      <c r="D9">
        <v>1</v>
      </c>
      <c r="E9">
        <v>1</v>
      </c>
      <c r="F9">
        <v>5</v>
      </c>
      <c r="L9" t="s">
        <v>563</v>
      </c>
      <c r="P9" s="13">
        <f>'Formato 1'!B14</f>
        <v>0</v>
      </c>
      <c r="Q9" s="13">
        <f>'Formato 1'!C14</f>
        <v>0</v>
      </c>
    </row>
    <row r="10" spans="1:17" x14ac:dyDescent="0.25">
      <c r="A10" t="str">
        <f t="shared" si="0"/>
        <v>1,1,1,1,6,0,0</v>
      </c>
      <c r="B10">
        <v>1</v>
      </c>
      <c r="C10">
        <v>1</v>
      </c>
      <c r="D10">
        <v>1</v>
      </c>
      <c r="E10">
        <v>1</v>
      </c>
      <c r="F10">
        <v>6</v>
      </c>
      <c r="L10" t="s">
        <v>564</v>
      </c>
      <c r="P10" s="13">
        <f>'Formato 1'!B15</f>
        <v>0</v>
      </c>
      <c r="Q10" s="13">
        <f>'Formato 1'!C15</f>
        <v>0</v>
      </c>
    </row>
    <row r="11" spans="1:17" ht="14.25" x14ac:dyDescent="0.45">
      <c r="A11" t="str">
        <f t="shared" si="0"/>
        <v>1,1,1,1,7,0,0</v>
      </c>
      <c r="B11">
        <v>1</v>
      </c>
      <c r="C11">
        <v>1</v>
      </c>
      <c r="D11">
        <v>1</v>
      </c>
      <c r="E11">
        <v>1</v>
      </c>
      <c r="F11">
        <v>7</v>
      </c>
      <c r="L11" t="s">
        <v>565</v>
      </c>
      <c r="P11" s="13">
        <f>'Formato 1'!B16</f>
        <v>0</v>
      </c>
      <c r="Q11" s="13">
        <f>'Formato 1'!C16</f>
        <v>0</v>
      </c>
    </row>
    <row r="12" spans="1:17" ht="14.25" x14ac:dyDescent="0.45">
      <c r="A12" t="str">
        <f t="shared" si="0"/>
        <v>1,1,1,2,0,0,0</v>
      </c>
      <c r="B12">
        <v>1</v>
      </c>
      <c r="C12">
        <v>1</v>
      </c>
      <c r="D12">
        <v>1</v>
      </c>
      <c r="E12">
        <v>2</v>
      </c>
      <c r="K12" t="s">
        <v>566</v>
      </c>
      <c r="P12" s="13">
        <f>'Formato 1'!B17</f>
        <v>9563277.1999999993</v>
      </c>
      <c r="Q12" s="13">
        <f>'Formato 1'!C17</f>
        <v>242881.63</v>
      </c>
    </row>
    <row r="13" spans="1:17" ht="14.25" x14ac:dyDescent="0.45">
      <c r="A13" t="str">
        <f t="shared" si="0"/>
        <v>1,1,1,2,1,0,0</v>
      </c>
      <c r="B13">
        <v>1</v>
      </c>
      <c r="C13">
        <v>1</v>
      </c>
      <c r="D13">
        <v>1</v>
      </c>
      <c r="E13">
        <v>2</v>
      </c>
      <c r="F13">
        <v>1</v>
      </c>
      <c r="L13" t="s">
        <v>567</v>
      </c>
      <c r="P13" s="13">
        <f>'Formato 1'!B18</f>
        <v>0</v>
      </c>
      <c r="Q13" s="13">
        <f>'Formato 1'!C18</f>
        <v>0</v>
      </c>
    </row>
    <row r="14" spans="1:17" ht="14.25" x14ac:dyDescent="0.45">
      <c r="A14" t="str">
        <f t="shared" si="0"/>
        <v>1,1,1,2,2,0,0</v>
      </c>
      <c r="B14">
        <v>1</v>
      </c>
      <c r="C14">
        <v>1</v>
      </c>
      <c r="D14">
        <v>1</v>
      </c>
      <c r="E14">
        <v>2</v>
      </c>
      <c r="F14">
        <v>2</v>
      </c>
      <c r="L14" t="s">
        <v>568</v>
      </c>
      <c r="P14" s="13">
        <f>'Formato 1'!B19</f>
        <v>0</v>
      </c>
      <c r="Q14" s="13">
        <f>'Formato 1'!C19</f>
        <v>0</v>
      </c>
    </row>
    <row r="15" spans="1:17" ht="14.25" x14ac:dyDescent="0.45">
      <c r="A15" t="str">
        <f t="shared" si="0"/>
        <v>1,1,1,2,3,0,0</v>
      </c>
      <c r="B15">
        <v>1</v>
      </c>
      <c r="C15">
        <v>1</v>
      </c>
      <c r="D15">
        <v>1</v>
      </c>
      <c r="E15">
        <v>2</v>
      </c>
      <c r="F15">
        <v>3</v>
      </c>
      <c r="L15" t="s">
        <v>569</v>
      </c>
      <c r="P15" s="13">
        <f>'Formato 1'!B20</f>
        <v>9563277.1999999993</v>
      </c>
      <c r="Q15" s="13">
        <f>'Formato 1'!C20</f>
        <v>242881.63</v>
      </c>
    </row>
    <row r="16" spans="1:17" ht="14.25" x14ac:dyDescent="0.45">
      <c r="A16" t="str">
        <f t="shared" si="0"/>
        <v>1,1,1,2,4,0,0</v>
      </c>
      <c r="B16">
        <v>1</v>
      </c>
      <c r="C16">
        <v>1</v>
      </c>
      <c r="D16">
        <v>1</v>
      </c>
      <c r="E16">
        <v>2</v>
      </c>
      <c r="F16">
        <v>4</v>
      </c>
      <c r="L16" t="s">
        <v>570</v>
      </c>
      <c r="P16" s="13">
        <f>'Formato 1'!B21</f>
        <v>0</v>
      </c>
      <c r="Q16" s="13">
        <f>'Formato 1'!C21</f>
        <v>0</v>
      </c>
    </row>
    <row r="17" spans="1:17" x14ac:dyDescent="0.25">
      <c r="A17" t="str">
        <f t="shared" si="0"/>
        <v>1,1,1,2,5,0,0</v>
      </c>
      <c r="B17">
        <v>1</v>
      </c>
      <c r="C17">
        <v>1</v>
      </c>
      <c r="D17">
        <v>1</v>
      </c>
      <c r="E17">
        <v>2</v>
      </c>
      <c r="F17">
        <v>5</v>
      </c>
      <c r="L17" t="s">
        <v>571</v>
      </c>
      <c r="P17" s="13">
        <f>'Formato 1'!B22</f>
        <v>0</v>
      </c>
      <c r="Q17" s="13">
        <f>'Formato 1'!C22</f>
        <v>0</v>
      </c>
    </row>
    <row r="18" spans="1:17" x14ac:dyDescent="0.25">
      <c r="A18" t="str">
        <f t="shared" si="0"/>
        <v>1,1,1,2,6,0,0</v>
      </c>
      <c r="B18">
        <v>1</v>
      </c>
      <c r="C18">
        <v>1</v>
      </c>
      <c r="D18">
        <v>1</v>
      </c>
      <c r="E18">
        <v>2</v>
      </c>
      <c r="F18">
        <v>6</v>
      </c>
      <c r="L18" t="s">
        <v>572</v>
      </c>
      <c r="P18" s="13">
        <f>'Formato 1'!B23</f>
        <v>0</v>
      </c>
      <c r="Q18" s="13">
        <f>'Formato 1'!C23</f>
        <v>0</v>
      </c>
    </row>
    <row r="19" spans="1:17" ht="14.25" x14ac:dyDescent="0.45">
      <c r="A19" t="str">
        <f t="shared" si="0"/>
        <v>1,1,1,2,7,0,0</v>
      </c>
      <c r="B19">
        <v>1</v>
      </c>
      <c r="C19">
        <v>1</v>
      </c>
      <c r="D19">
        <v>1</v>
      </c>
      <c r="E19">
        <v>2</v>
      </c>
      <c r="F19">
        <v>7</v>
      </c>
      <c r="L19" t="s">
        <v>573</v>
      </c>
      <c r="P19" s="13">
        <f>'Formato 1'!B24</f>
        <v>0</v>
      </c>
      <c r="Q19" s="13">
        <f>'Formato 1'!C24</f>
        <v>0</v>
      </c>
    </row>
    <row r="20" spans="1:17" ht="14.25" x14ac:dyDescent="0.45">
      <c r="A20" t="str">
        <f t="shared" si="0"/>
        <v>1,1,1,3,0,0,0</v>
      </c>
      <c r="B20">
        <v>1</v>
      </c>
      <c r="C20">
        <v>1</v>
      </c>
      <c r="D20">
        <v>1</v>
      </c>
      <c r="E20">
        <v>3</v>
      </c>
      <c r="K20" t="s">
        <v>579</v>
      </c>
      <c r="P20" s="13">
        <f>'Formato 1'!B25</f>
        <v>938599.77</v>
      </c>
      <c r="Q20" s="13">
        <f>'Formato 1'!C25</f>
        <v>706062.21</v>
      </c>
    </row>
    <row r="21" spans="1:17" x14ac:dyDescent="0.25">
      <c r="A21" t="str">
        <f t="shared" si="0"/>
        <v>1,1,1,3,1,0,0</v>
      </c>
      <c r="B21">
        <v>1</v>
      </c>
      <c r="C21">
        <v>1</v>
      </c>
      <c r="D21">
        <v>1</v>
      </c>
      <c r="E21">
        <v>3</v>
      </c>
      <c r="F21">
        <v>1</v>
      </c>
      <c r="L21" t="s">
        <v>574</v>
      </c>
      <c r="P21" s="13">
        <f>'Formato 1'!B26</f>
        <v>938599.77</v>
      </c>
      <c r="Q21" s="13">
        <f>'Formato 1'!C26</f>
        <v>706062.21</v>
      </c>
    </row>
    <row r="22" spans="1:17" x14ac:dyDescent="0.25">
      <c r="A22" t="str">
        <f t="shared" si="0"/>
        <v>1,1,1,3,2,0,0</v>
      </c>
      <c r="B22">
        <v>1</v>
      </c>
      <c r="C22">
        <v>1</v>
      </c>
      <c r="D22">
        <v>1</v>
      </c>
      <c r="E22">
        <v>3</v>
      </c>
      <c r="F22">
        <v>2</v>
      </c>
      <c r="L22" t="s">
        <v>575</v>
      </c>
      <c r="P22" s="13">
        <f>'Formato 1'!B27</f>
        <v>0</v>
      </c>
      <c r="Q22" s="13">
        <f>'Formato 1'!C27</f>
        <v>0</v>
      </c>
    </row>
    <row r="23" spans="1:17" x14ac:dyDescent="0.25">
      <c r="A23" t="str">
        <f t="shared" si="0"/>
        <v>1,1,1,3,3,0,0</v>
      </c>
      <c r="B23">
        <v>1</v>
      </c>
      <c r="C23">
        <v>1</v>
      </c>
      <c r="D23">
        <v>1</v>
      </c>
      <c r="E23">
        <v>3</v>
      </c>
      <c r="F23">
        <v>3</v>
      </c>
      <c r="L23" t="s">
        <v>576</v>
      </c>
      <c r="P23" s="13">
        <f>'Formato 1'!B28</f>
        <v>0</v>
      </c>
      <c r="Q23" s="13">
        <f>'Formato 1'!C28</f>
        <v>0</v>
      </c>
    </row>
    <row r="24" spans="1:17" x14ac:dyDescent="0.25">
      <c r="A24" t="str">
        <f t="shared" si="0"/>
        <v>1,1,1,3,4,0,0</v>
      </c>
      <c r="B24">
        <v>1</v>
      </c>
      <c r="C24">
        <v>1</v>
      </c>
      <c r="D24">
        <v>1</v>
      </c>
      <c r="E24">
        <v>3</v>
      </c>
      <c r="F24">
        <v>4</v>
      </c>
      <c r="L24" t="s">
        <v>577</v>
      </c>
      <c r="P24" s="13">
        <f>'Formato 1'!B29</f>
        <v>0</v>
      </c>
      <c r="Q24" s="13">
        <f>'Formato 1'!C29</f>
        <v>0</v>
      </c>
    </row>
    <row r="25" spans="1:17" x14ac:dyDescent="0.25">
      <c r="A25" t="str">
        <f t="shared" si="0"/>
        <v>1,1,1,3,5,0,0</v>
      </c>
      <c r="B25">
        <v>1</v>
      </c>
      <c r="C25">
        <v>1</v>
      </c>
      <c r="D25">
        <v>1</v>
      </c>
      <c r="E25">
        <v>3</v>
      </c>
      <c r="F25">
        <v>5</v>
      </c>
      <c r="L25" t="s">
        <v>578</v>
      </c>
      <c r="P25" s="13">
        <f>'Formato 1'!B30</f>
        <v>0</v>
      </c>
      <c r="Q25" s="13">
        <f>'Formato 1'!C30</f>
        <v>0</v>
      </c>
    </row>
    <row r="26" spans="1:17" x14ac:dyDescent="0.25">
      <c r="A26" t="str">
        <f t="shared" si="0"/>
        <v>1,1,1,4,0,0,0</v>
      </c>
      <c r="B26">
        <v>1</v>
      </c>
      <c r="C26">
        <v>1</v>
      </c>
      <c r="D26">
        <v>1</v>
      </c>
      <c r="E26">
        <v>4</v>
      </c>
      <c r="K26" t="s">
        <v>580</v>
      </c>
      <c r="P26" s="13">
        <f>'Formato 1'!B31</f>
        <v>0</v>
      </c>
      <c r="Q26" s="13">
        <f>'Formato 1'!C31</f>
        <v>0</v>
      </c>
    </row>
    <row r="27" spans="1:17" x14ac:dyDescent="0.25">
      <c r="A27" t="str">
        <f t="shared" si="0"/>
        <v>1,1,1,4,1,0,0</v>
      </c>
      <c r="B27">
        <v>1</v>
      </c>
      <c r="C27">
        <v>1</v>
      </c>
      <c r="D27">
        <v>1</v>
      </c>
      <c r="E27">
        <v>4</v>
      </c>
      <c r="F27">
        <v>1</v>
      </c>
      <c r="L27" t="s">
        <v>581</v>
      </c>
      <c r="P27" s="13">
        <f>'Formato 1'!B32</f>
        <v>0</v>
      </c>
      <c r="Q27" s="13">
        <f>'Formato 1'!C32</f>
        <v>0</v>
      </c>
    </row>
    <row r="28" spans="1:17" x14ac:dyDescent="0.25">
      <c r="A28" t="str">
        <f t="shared" si="0"/>
        <v>1,1,1,4,2,0,0</v>
      </c>
      <c r="B28">
        <v>1</v>
      </c>
      <c r="C28">
        <v>1</v>
      </c>
      <c r="D28">
        <v>1</v>
      </c>
      <c r="E28">
        <v>4</v>
      </c>
      <c r="F28">
        <v>2</v>
      </c>
      <c r="L28" t="s">
        <v>582</v>
      </c>
      <c r="P28" s="13">
        <f>'Formato 1'!B33</f>
        <v>0</v>
      </c>
      <c r="Q28" s="13">
        <f>'Formato 1'!C33</f>
        <v>0</v>
      </c>
    </row>
    <row r="29" spans="1:17" x14ac:dyDescent="0.25">
      <c r="A29" t="str">
        <f t="shared" si="0"/>
        <v>1,1,1,4,3,0,0</v>
      </c>
      <c r="B29">
        <v>1</v>
      </c>
      <c r="C29">
        <v>1</v>
      </c>
      <c r="D29">
        <v>1</v>
      </c>
      <c r="E29">
        <v>4</v>
      </c>
      <c r="F29">
        <v>3</v>
      </c>
      <c r="L29" t="s">
        <v>583</v>
      </c>
      <c r="P29" s="13">
        <f>'Formato 1'!B34</f>
        <v>0</v>
      </c>
      <c r="Q29" s="13">
        <f>'Formato 1'!C34</f>
        <v>0</v>
      </c>
    </row>
    <row r="30" spans="1:17" x14ac:dyDescent="0.25">
      <c r="A30" t="str">
        <f t="shared" si="0"/>
        <v>1,1,1,4,4,0,0</v>
      </c>
      <c r="B30">
        <v>1</v>
      </c>
      <c r="C30">
        <v>1</v>
      </c>
      <c r="D30">
        <v>1</v>
      </c>
      <c r="E30">
        <v>4</v>
      </c>
      <c r="F30">
        <v>4</v>
      </c>
      <c r="L30" t="s">
        <v>584</v>
      </c>
      <c r="P30" s="13">
        <f>'Formato 1'!B35</f>
        <v>0</v>
      </c>
      <c r="Q30" s="13">
        <f>'Formato 1'!C35</f>
        <v>0</v>
      </c>
    </row>
    <row r="31" spans="1:17" x14ac:dyDescent="0.25">
      <c r="A31" t="str">
        <f t="shared" si="0"/>
        <v>1,1,1,4,5,0,0</v>
      </c>
      <c r="B31">
        <v>1</v>
      </c>
      <c r="C31">
        <v>1</v>
      </c>
      <c r="D31">
        <v>1</v>
      </c>
      <c r="E31">
        <v>4</v>
      </c>
      <c r="F31">
        <v>5</v>
      </c>
      <c r="L31" t="s">
        <v>585</v>
      </c>
      <c r="P31" s="13">
        <f>'Formato 1'!B36</f>
        <v>0</v>
      </c>
      <c r="Q31" s="13">
        <f>'Formato 1'!C36</f>
        <v>0</v>
      </c>
    </row>
    <row r="32" spans="1:17" x14ac:dyDescent="0.25">
      <c r="A32" t="str">
        <f t="shared" si="0"/>
        <v>1,1,1,5,0,0,0</v>
      </c>
      <c r="B32">
        <v>1</v>
      </c>
      <c r="C32">
        <v>1</v>
      </c>
      <c r="D32">
        <v>1</v>
      </c>
      <c r="E32">
        <v>5</v>
      </c>
      <c r="K32" t="s">
        <v>586</v>
      </c>
      <c r="P32" s="13">
        <f>'Formato 1'!B37</f>
        <v>0</v>
      </c>
      <c r="Q32" s="13">
        <f>'Formato 1'!C37</f>
        <v>0</v>
      </c>
    </row>
    <row r="33" spans="1:17" x14ac:dyDescent="0.25">
      <c r="A33" t="str">
        <f t="shared" si="0"/>
        <v>1,1,1,5,1,0,0</v>
      </c>
      <c r="B33">
        <v>1</v>
      </c>
      <c r="C33">
        <v>1</v>
      </c>
      <c r="D33">
        <v>1</v>
      </c>
      <c r="E33">
        <v>5</v>
      </c>
      <c r="F33">
        <v>1</v>
      </c>
      <c r="L33" t="s">
        <v>586</v>
      </c>
      <c r="P33" s="13">
        <f>'Formato 1'!B37</f>
        <v>0</v>
      </c>
      <c r="Q33" s="13">
        <f>'Formato 1'!C37</f>
        <v>0</v>
      </c>
    </row>
    <row r="34" spans="1:17" x14ac:dyDescent="0.25">
      <c r="A34" t="str">
        <f t="shared" si="0"/>
        <v>1,1,1,6,0,0,0</v>
      </c>
      <c r="B34">
        <v>1</v>
      </c>
      <c r="C34">
        <v>1</v>
      </c>
      <c r="D34">
        <v>1</v>
      </c>
      <c r="E34">
        <v>6</v>
      </c>
      <c r="K34" t="s">
        <v>587</v>
      </c>
      <c r="P34" s="13">
        <f>'Formato 1'!B38</f>
        <v>0</v>
      </c>
      <c r="Q34" s="13">
        <f>'Formato 1'!C38</f>
        <v>0</v>
      </c>
    </row>
    <row r="35" spans="1:17" x14ac:dyDescent="0.25">
      <c r="A35" t="str">
        <f t="shared" si="0"/>
        <v>1,1,1,6,1,0,0</v>
      </c>
      <c r="B35">
        <v>1</v>
      </c>
      <c r="C35">
        <v>1</v>
      </c>
      <c r="D35">
        <v>1</v>
      </c>
      <c r="E35">
        <v>6</v>
      </c>
      <c r="F35">
        <v>1</v>
      </c>
      <c r="L35" t="s">
        <v>588</v>
      </c>
      <c r="P35" s="13">
        <f>'Formato 1'!B39</f>
        <v>0</v>
      </c>
      <c r="Q35" s="13">
        <f>'Formato 1'!C39</f>
        <v>0</v>
      </c>
    </row>
    <row r="36" spans="1:17" x14ac:dyDescent="0.25">
      <c r="A36" t="str">
        <f t="shared" si="0"/>
        <v>1,1,1,6,2,0,0</v>
      </c>
      <c r="B36">
        <v>1</v>
      </c>
      <c r="C36">
        <v>1</v>
      </c>
      <c r="D36">
        <v>1</v>
      </c>
      <c r="E36">
        <v>6</v>
      </c>
      <c r="F36">
        <v>2</v>
      </c>
      <c r="L36" t="s">
        <v>589</v>
      </c>
      <c r="P36" s="13">
        <f>'Formato 1'!B40</f>
        <v>0</v>
      </c>
      <c r="Q36" s="13">
        <f>'Formato 1'!C40</f>
        <v>0</v>
      </c>
    </row>
    <row r="37" spans="1:17" x14ac:dyDescent="0.25">
      <c r="A37" t="str">
        <f t="shared" si="0"/>
        <v>1,1,1,7,0,0,0</v>
      </c>
      <c r="B37">
        <v>1</v>
      </c>
      <c r="C37">
        <v>1</v>
      </c>
      <c r="D37">
        <v>1</v>
      </c>
      <c r="E37">
        <v>7</v>
      </c>
      <c r="K37" t="s">
        <v>590</v>
      </c>
      <c r="P37" s="13">
        <f>'Formato 1'!B41</f>
        <v>0</v>
      </c>
      <c r="Q37" s="13">
        <f>'Formato 1'!C41</f>
        <v>0</v>
      </c>
    </row>
    <row r="38" spans="1:17" x14ac:dyDescent="0.25">
      <c r="A38" t="str">
        <f t="shared" si="0"/>
        <v>1,1,1,7,1,0,0</v>
      </c>
      <c r="B38">
        <v>1</v>
      </c>
      <c r="C38">
        <v>1</v>
      </c>
      <c r="D38">
        <v>1</v>
      </c>
      <c r="E38">
        <v>7</v>
      </c>
      <c r="F38">
        <v>1</v>
      </c>
      <c r="L38" t="s">
        <v>591</v>
      </c>
      <c r="P38" s="13">
        <f>'Formato 1'!B42</f>
        <v>0</v>
      </c>
      <c r="Q38" s="13">
        <f>'Formato 1'!C42</f>
        <v>0</v>
      </c>
    </row>
    <row r="39" spans="1:17" x14ac:dyDescent="0.25">
      <c r="A39" t="str">
        <f t="shared" si="0"/>
        <v>1,1,1,7,2,0,0</v>
      </c>
      <c r="B39">
        <v>1</v>
      </c>
      <c r="C39">
        <v>1</v>
      </c>
      <c r="D39">
        <v>1</v>
      </c>
      <c r="E39">
        <v>7</v>
      </c>
      <c r="F39">
        <v>2</v>
      </c>
      <c r="L39" t="s">
        <v>592</v>
      </c>
      <c r="P39" s="13">
        <f>'Formato 1'!B43</f>
        <v>0</v>
      </c>
      <c r="Q39" s="13">
        <f>'Formato 1'!C43</f>
        <v>0</v>
      </c>
    </row>
    <row r="40" spans="1:17" x14ac:dyDescent="0.25">
      <c r="A40" t="str">
        <f t="shared" si="0"/>
        <v>1,1,1,7,3,0,0</v>
      </c>
      <c r="B40">
        <v>1</v>
      </c>
      <c r="C40">
        <v>1</v>
      </c>
      <c r="D40">
        <v>1</v>
      </c>
      <c r="E40">
        <v>7</v>
      </c>
      <c r="F40">
        <v>3</v>
      </c>
      <c r="L40" t="s">
        <v>593</v>
      </c>
      <c r="P40" s="13">
        <f>'Formato 1'!B44</f>
        <v>0</v>
      </c>
      <c r="Q40" s="13">
        <f>'Formato 1'!C44</f>
        <v>0</v>
      </c>
    </row>
    <row r="41" spans="1:17" x14ac:dyDescent="0.25">
      <c r="A41" t="str">
        <f t="shared" si="0"/>
        <v>1,1,1,7,4,0,0</v>
      </c>
      <c r="B41">
        <v>1</v>
      </c>
      <c r="C41">
        <v>1</v>
      </c>
      <c r="D41">
        <v>1</v>
      </c>
      <c r="E41">
        <v>7</v>
      </c>
      <c r="F41">
        <v>4</v>
      </c>
      <c r="L41" t="s">
        <v>594</v>
      </c>
      <c r="P41" s="13">
        <f>'Formato 1'!B45</f>
        <v>0</v>
      </c>
      <c r="Q41" s="13">
        <f>'Formato 1'!C45</f>
        <v>0</v>
      </c>
    </row>
    <row r="42" spans="1:17" x14ac:dyDescent="0.25">
      <c r="A42" t="str">
        <f t="shared" si="0"/>
        <v>1,1,1,8,0,0,0</v>
      </c>
      <c r="B42">
        <v>1</v>
      </c>
      <c r="C42">
        <v>1</v>
      </c>
      <c r="D42">
        <v>1</v>
      </c>
      <c r="E42">
        <v>8</v>
      </c>
      <c r="K42" t="s">
        <v>595</v>
      </c>
      <c r="P42" s="13">
        <f>'Formato 1'!B47</f>
        <v>18459172.469999999</v>
      </c>
      <c r="Q42" s="13">
        <f>'Formato 1'!C47</f>
        <v>5657652.8599999994</v>
      </c>
    </row>
    <row r="43" spans="1:17" x14ac:dyDescent="0.25">
      <c r="A43" t="str">
        <f t="shared" si="0"/>
        <v>1,1,2,0,0,0,0</v>
      </c>
      <c r="B43">
        <v>1</v>
      </c>
      <c r="C43">
        <v>1</v>
      </c>
      <c r="D43">
        <v>2</v>
      </c>
      <c r="J43" t="s">
        <v>40</v>
      </c>
    </row>
    <row r="44" spans="1:17" x14ac:dyDescent="0.25">
      <c r="A44" t="str">
        <f t="shared" si="0"/>
        <v>1,1,2,1,0,0,0</v>
      </c>
      <c r="B44">
        <v>1</v>
      </c>
      <c r="C44">
        <v>1</v>
      </c>
      <c r="D44">
        <v>2</v>
      </c>
      <c r="E44">
        <v>1</v>
      </c>
      <c r="K44" t="s">
        <v>596</v>
      </c>
      <c r="P44">
        <f>'Formato 1'!B50</f>
        <v>0</v>
      </c>
      <c r="Q44">
        <f>'Formato 1'!C50</f>
        <v>0</v>
      </c>
    </row>
    <row r="45" spans="1:17" x14ac:dyDescent="0.25">
      <c r="A45" t="str">
        <f t="shared" si="0"/>
        <v>1,1,2,2,0,0,0</v>
      </c>
      <c r="B45">
        <v>1</v>
      </c>
      <c r="C45">
        <v>1</v>
      </c>
      <c r="D45">
        <v>2</v>
      </c>
      <c r="E45">
        <v>2</v>
      </c>
      <c r="K45" t="s">
        <v>597</v>
      </c>
      <c r="P45">
        <f>'Formato 1'!B51</f>
        <v>0</v>
      </c>
      <c r="Q45">
        <f>'Formato 1'!C51</f>
        <v>0</v>
      </c>
    </row>
    <row r="46" spans="1:17" x14ac:dyDescent="0.25">
      <c r="A46" t="str">
        <f t="shared" si="0"/>
        <v>1,1,2,3,0,0,0</v>
      </c>
      <c r="B46">
        <v>1</v>
      </c>
      <c r="C46">
        <v>1</v>
      </c>
      <c r="D46">
        <v>2</v>
      </c>
      <c r="E46">
        <v>3</v>
      </c>
      <c r="K46" t="s">
        <v>598</v>
      </c>
      <c r="P46">
        <f>'Formato 1'!B52</f>
        <v>14459914.49</v>
      </c>
      <c r="Q46">
        <f>'Formato 1'!C52</f>
        <v>14459914.49</v>
      </c>
    </row>
    <row r="47" spans="1:17" x14ac:dyDescent="0.25">
      <c r="A47" t="str">
        <f t="shared" si="0"/>
        <v>1,1,2,4,0,0,0</v>
      </c>
      <c r="B47">
        <v>1</v>
      </c>
      <c r="C47">
        <v>1</v>
      </c>
      <c r="D47">
        <v>2</v>
      </c>
      <c r="E47">
        <v>4</v>
      </c>
      <c r="K47" t="s">
        <v>599</v>
      </c>
      <c r="P47">
        <f>'Formato 1'!B53</f>
        <v>69020277.709999993</v>
      </c>
      <c r="Q47">
        <f>'Formato 1'!C53</f>
        <v>68948819.430000007</v>
      </c>
    </row>
    <row r="48" spans="1:17" x14ac:dyDescent="0.25">
      <c r="A48" t="str">
        <f t="shared" si="0"/>
        <v>1,1,2,5,0,0,0</v>
      </c>
      <c r="B48">
        <v>1</v>
      </c>
      <c r="C48">
        <v>1</v>
      </c>
      <c r="D48">
        <v>2</v>
      </c>
      <c r="E48">
        <v>5</v>
      </c>
      <c r="K48" t="s">
        <v>600</v>
      </c>
      <c r="P48">
        <f>'Formato 1'!B54</f>
        <v>340542.64</v>
      </c>
      <c r="Q48">
        <f>'Formato 1'!C54</f>
        <v>340542.64</v>
      </c>
    </row>
    <row r="49" spans="1:17" x14ac:dyDescent="0.25">
      <c r="A49" t="str">
        <f t="shared" si="0"/>
        <v>1,1,2,6,0,0,0</v>
      </c>
      <c r="B49">
        <v>1</v>
      </c>
      <c r="C49">
        <v>1</v>
      </c>
      <c r="D49">
        <v>2</v>
      </c>
      <c r="E49">
        <v>6</v>
      </c>
      <c r="K49" t="s">
        <v>601</v>
      </c>
      <c r="P49">
        <f>'Formato 1'!B55</f>
        <v>-54774277.590000004</v>
      </c>
      <c r="Q49">
        <f>'Formato 1'!C55</f>
        <v>-53813580.329999998</v>
      </c>
    </row>
    <row r="50" spans="1:17" x14ac:dyDescent="0.25">
      <c r="A50" t="str">
        <f t="shared" si="0"/>
        <v>1,1,2,7,0,0,0</v>
      </c>
      <c r="B50">
        <v>1</v>
      </c>
      <c r="C50">
        <v>1</v>
      </c>
      <c r="D50">
        <v>2</v>
      </c>
      <c r="E50">
        <v>7</v>
      </c>
      <c r="K50" t="s">
        <v>602</v>
      </c>
      <c r="P50">
        <f>'Formato 1'!B56</f>
        <v>0</v>
      </c>
      <c r="Q50">
        <f>'Formato 1'!C56</f>
        <v>0</v>
      </c>
    </row>
    <row r="51" spans="1:17" x14ac:dyDescent="0.25">
      <c r="A51" t="str">
        <f t="shared" si="0"/>
        <v>1,1,2,8,0,0,0</v>
      </c>
      <c r="B51">
        <v>1</v>
      </c>
      <c r="C51">
        <v>1</v>
      </c>
      <c r="D51">
        <v>2</v>
      </c>
      <c r="E51">
        <v>8</v>
      </c>
      <c r="K51" t="s">
        <v>603</v>
      </c>
      <c r="P51">
        <f>'Formato 1'!B57</f>
        <v>0</v>
      </c>
      <c r="Q51">
        <f>'Formato 1'!C57</f>
        <v>0</v>
      </c>
    </row>
    <row r="52" spans="1:17" x14ac:dyDescent="0.25">
      <c r="A52" t="str">
        <f t="shared" si="0"/>
        <v>1,1,2,9,0,0,0</v>
      </c>
      <c r="B52">
        <v>1</v>
      </c>
      <c r="C52">
        <v>1</v>
      </c>
      <c r="D52">
        <v>2</v>
      </c>
      <c r="E52">
        <v>9</v>
      </c>
      <c r="K52" t="s">
        <v>604</v>
      </c>
      <c r="P52">
        <f>'Formato 1'!B58</f>
        <v>0</v>
      </c>
      <c r="Q52">
        <f>'Formato 1'!C58</f>
        <v>0</v>
      </c>
    </row>
    <row r="53" spans="1:17" x14ac:dyDescent="0.25">
      <c r="A53" t="str">
        <f t="shared" si="0"/>
        <v>1,1,2,10,0,0,0</v>
      </c>
      <c r="B53">
        <v>1</v>
      </c>
      <c r="C53">
        <v>1</v>
      </c>
      <c r="D53">
        <v>2</v>
      </c>
      <c r="E53">
        <v>10</v>
      </c>
      <c r="J53" t="s">
        <v>605</v>
      </c>
      <c r="P53">
        <f>'Formato 1'!B60</f>
        <v>29046457.249999985</v>
      </c>
      <c r="Q53">
        <f>'Formato 1'!C60</f>
        <v>29935696.230000004</v>
      </c>
    </row>
    <row r="54" spans="1:17" x14ac:dyDescent="0.25">
      <c r="A54" t="str">
        <f t="shared" si="0"/>
        <v>1,1,3,0,0,0,0</v>
      </c>
      <c r="B54">
        <v>1</v>
      </c>
      <c r="C54">
        <v>1</v>
      </c>
      <c r="D54">
        <v>3</v>
      </c>
      <c r="J54" t="s">
        <v>606</v>
      </c>
      <c r="P54">
        <f>'Formato 1'!B62</f>
        <v>47505629.719999984</v>
      </c>
      <c r="Q54">
        <f>'Formato 1'!C62</f>
        <v>35593349.090000004</v>
      </c>
    </row>
    <row r="55" spans="1:17" x14ac:dyDescent="0.25">
      <c r="A55" t="str">
        <f t="shared" si="0"/>
        <v>1,2,0,0,0,0,0</v>
      </c>
      <c r="B55">
        <v>1</v>
      </c>
      <c r="C55">
        <v>2</v>
      </c>
      <c r="I55" t="s">
        <v>52</v>
      </c>
    </row>
    <row r="56" spans="1:17" x14ac:dyDescent="0.25">
      <c r="A56" t="str">
        <f t="shared" si="0"/>
        <v>1,2,1,0,0,0,0</v>
      </c>
      <c r="B56">
        <v>1</v>
      </c>
      <c r="C56">
        <v>2</v>
      </c>
      <c r="D56">
        <v>1</v>
      </c>
      <c r="J56" t="s">
        <v>53</v>
      </c>
    </row>
    <row r="57" spans="1:17" x14ac:dyDescent="0.25">
      <c r="A57" t="str">
        <f t="shared" si="0"/>
        <v>1,2,1,1,0,0,0</v>
      </c>
      <c r="B57">
        <v>1</v>
      </c>
      <c r="C57">
        <v>2</v>
      </c>
      <c r="D57">
        <v>1</v>
      </c>
      <c r="E57">
        <v>1</v>
      </c>
      <c r="K57" t="s">
        <v>607</v>
      </c>
      <c r="P57">
        <f>'Formato 1'!E9</f>
        <v>2017027.87</v>
      </c>
      <c r="Q57">
        <f>'Formato 1'!F9</f>
        <v>4013857.17</v>
      </c>
    </row>
    <row r="58" spans="1:17" x14ac:dyDescent="0.25">
      <c r="A58" t="str">
        <f t="shared" si="0"/>
        <v>1,2,1,1,1,0,0</v>
      </c>
      <c r="B58">
        <v>1</v>
      </c>
      <c r="C58">
        <v>2</v>
      </c>
      <c r="D58">
        <v>1</v>
      </c>
      <c r="E58">
        <v>1</v>
      </c>
      <c r="F58">
        <v>1</v>
      </c>
      <c r="L58" t="s">
        <v>608</v>
      </c>
      <c r="P58">
        <f>'Formato 1'!E10</f>
        <v>0</v>
      </c>
      <c r="Q58">
        <f>'Formato 1'!F10</f>
        <v>0</v>
      </c>
    </row>
    <row r="59" spans="1:17" x14ac:dyDescent="0.25">
      <c r="A59" t="str">
        <f t="shared" si="0"/>
        <v>1,2,1,1,2,0,0</v>
      </c>
      <c r="B59">
        <v>1</v>
      </c>
      <c r="C59">
        <v>2</v>
      </c>
      <c r="D59">
        <v>1</v>
      </c>
      <c r="E59">
        <v>1</v>
      </c>
      <c r="F59">
        <v>2</v>
      </c>
      <c r="L59" t="s">
        <v>609</v>
      </c>
      <c r="P59">
        <f>'Formato 1'!E11</f>
        <v>-40567.629999999997</v>
      </c>
      <c r="Q59">
        <f>'Formato 1'!F11</f>
        <v>-32476.99</v>
      </c>
    </row>
    <row r="60" spans="1:17" x14ac:dyDescent="0.25">
      <c r="A60" t="str">
        <f t="shared" si="0"/>
        <v>1,2,1,1,3,0,0</v>
      </c>
      <c r="B60">
        <v>1</v>
      </c>
      <c r="C60">
        <v>2</v>
      </c>
      <c r="D60">
        <v>1</v>
      </c>
      <c r="E60">
        <v>1</v>
      </c>
      <c r="F60">
        <v>3</v>
      </c>
      <c r="L60" t="s">
        <v>610</v>
      </c>
      <c r="P60">
        <f>'Formato 1'!E12</f>
        <v>0</v>
      </c>
      <c r="Q60">
        <f>'Formato 1'!F12</f>
        <v>0</v>
      </c>
    </row>
    <row r="61" spans="1:17" x14ac:dyDescent="0.25">
      <c r="A61" t="str">
        <f t="shared" si="0"/>
        <v>1,2,1,1,4,0,0</v>
      </c>
      <c r="B61">
        <v>1</v>
      </c>
      <c r="C61">
        <v>2</v>
      </c>
      <c r="D61">
        <v>1</v>
      </c>
      <c r="E61">
        <v>1</v>
      </c>
      <c r="F61">
        <v>4</v>
      </c>
      <c r="L61" t="s">
        <v>611</v>
      </c>
      <c r="P61">
        <f>'Formato 1'!E13</f>
        <v>0</v>
      </c>
      <c r="Q61">
        <f>'Formato 1'!F13</f>
        <v>0</v>
      </c>
    </row>
    <row r="62" spans="1:17" x14ac:dyDescent="0.25">
      <c r="A62" t="str">
        <f t="shared" si="0"/>
        <v>1,2,1,1,5,0,0</v>
      </c>
      <c r="B62">
        <v>1</v>
      </c>
      <c r="C62">
        <v>2</v>
      </c>
      <c r="D62">
        <v>1</v>
      </c>
      <c r="E62">
        <v>1</v>
      </c>
      <c r="F62">
        <v>5</v>
      </c>
      <c r="L62" t="s">
        <v>612</v>
      </c>
      <c r="P62">
        <f>'Formato 1'!E14</f>
        <v>0</v>
      </c>
      <c r="Q62">
        <f>'Formato 1'!F14</f>
        <v>0</v>
      </c>
    </row>
    <row r="63" spans="1:17" x14ac:dyDescent="0.25">
      <c r="A63" t="str">
        <f t="shared" si="0"/>
        <v>1,2,1,1,6,0,0</v>
      </c>
      <c r="B63">
        <v>1</v>
      </c>
      <c r="C63">
        <v>2</v>
      </c>
      <c r="D63">
        <v>1</v>
      </c>
      <c r="E63">
        <v>1</v>
      </c>
      <c r="F63">
        <v>6</v>
      </c>
      <c r="L63" t="s">
        <v>613</v>
      </c>
      <c r="P63">
        <f>'Formato 1'!E15</f>
        <v>0</v>
      </c>
      <c r="Q63">
        <f>'Formato 1'!F15</f>
        <v>0</v>
      </c>
    </row>
    <row r="64" spans="1:17" x14ac:dyDescent="0.25">
      <c r="A64" t="str">
        <f t="shared" si="0"/>
        <v>1,2,1,1,7,0,0</v>
      </c>
      <c r="B64">
        <v>1</v>
      </c>
      <c r="C64">
        <v>2</v>
      </c>
      <c r="D64">
        <v>1</v>
      </c>
      <c r="E64">
        <v>1</v>
      </c>
      <c r="F64">
        <v>7</v>
      </c>
      <c r="L64" t="s">
        <v>614</v>
      </c>
      <c r="P64">
        <f>'Formato 1'!E16</f>
        <v>2057595.5</v>
      </c>
      <c r="Q64">
        <f>'Formato 1'!F16</f>
        <v>4046334.16</v>
      </c>
    </row>
    <row r="65" spans="1:17" x14ac:dyDescent="0.25">
      <c r="A65" t="str">
        <f t="shared" si="0"/>
        <v>1,2,1,1,8,0,0</v>
      </c>
      <c r="B65">
        <v>1</v>
      </c>
      <c r="C65">
        <v>2</v>
      </c>
      <c r="D65">
        <v>1</v>
      </c>
      <c r="E65">
        <v>1</v>
      </c>
      <c r="F65">
        <v>8</v>
      </c>
      <c r="L65" t="s">
        <v>615</v>
      </c>
      <c r="P65">
        <f>'Formato 1'!E17</f>
        <v>0</v>
      </c>
      <c r="Q65">
        <f>'Formato 1'!F17</f>
        <v>0</v>
      </c>
    </row>
    <row r="66" spans="1:17" x14ac:dyDescent="0.25">
      <c r="A66" t="str">
        <f t="shared" si="0"/>
        <v>1,2,1,1,9,0,0</v>
      </c>
      <c r="B66">
        <v>1</v>
      </c>
      <c r="C66">
        <v>2</v>
      </c>
      <c r="D66">
        <v>1</v>
      </c>
      <c r="E66">
        <v>1</v>
      </c>
      <c r="F66">
        <v>9</v>
      </c>
      <c r="L66" t="s">
        <v>616</v>
      </c>
      <c r="P66">
        <f>'Formato 1'!E18</f>
        <v>0</v>
      </c>
      <c r="Q66">
        <f>'Formato 1'!F18</f>
        <v>0</v>
      </c>
    </row>
    <row r="67" spans="1:17" x14ac:dyDescent="0.25">
      <c r="A67" t="str">
        <f t="shared" ref="A67:A120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1,2,1,2,0,0,0</v>
      </c>
      <c r="B67">
        <v>1</v>
      </c>
      <c r="C67">
        <v>2</v>
      </c>
      <c r="D67">
        <v>1</v>
      </c>
      <c r="E67">
        <v>2</v>
      </c>
      <c r="K67" t="s">
        <v>617</v>
      </c>
      <c r="P67">
        <f>'Formato 1'!E19</f>
        <v>-58467</v>
      </c>
      <c r="Q67">
        <f>'Formato 1'!F19</f>
        <v>30113.25</v>
      </c>
    </row>
    <row r="68" spans="1:17" x14ac:dyDescent="0.25">
      <c r="A68" t="str">
        <f t="shared" si="1"/>
        <v>1,2,1,2,1,0,0</v>
      </c>
      <c r="B68">
        <v>1</v>
      </c>
      <c r="C68">
        <v>2</v>
      </c>
      <c r="D68">
        <v>1</v>
      </c>
      <c r="E68">
        <v>2</v>
      </c>
      <c r="F68">
        <v>1</v>
      </c>
      <c r="L68" t="s">
        <v>618</v>
      </c>
      <c r="P68">
        <f>'Formato 1'!E20</f>
        <v>0</v>
      </c>
      <c r="Q68">
        <f>'Formato 1'!F20</f>
        <v>0</v>
      </c>
    </row>
    <row r="69" spans="1:17" x14ac:dyDescent="0.25">
      <c r="A69" t="str">
        <f t="shared" si="1"/>
        <v>1,2,1,2,2,0,0</v>
      </c>
      <c r="B69">
        <v>1</v>
      </c>
      <c r="C69">
        <v>2</v>
      </c>
      <c r="D69">
        <v>1</v>
      </c>
      <c r="E69">
        <v>2</v>
      </c>
      <c r="F69">
        <v>2</v>
      </c>
      <c r="L69" t="s">
        <v>619</v>
      </c>
      <c r="P69">
        <f>'Formato 1'!E21</f>
        <v>0</v>
      </c>
      <c r="Q69">
        <f>'Formato 1'!F21</f>
        <v>0</v>
      </c>
    </row>
    <row r="70" spans="1:17" x14ac:dyDescent="0.25">
      <c r="A70" t="str">
        <f t="shared" si="1"/>
        <v>1,2,1,2,3,0,0</v>
      </c>
      <c r="B70">
        <v>1</v>
      </c>
      <c r="C70">
        <v>2</v>
      </c>
      <c r="D70">
        <v>1</v>
      </c>
      <c r="E70">
        <v>2</v>
      </c>
      <c r="F70">
        <v>3</v>
      </c>
      <c r="L70" t="s">
        <v>620</v>
      </c>
      <c r="P70">
        <f>'Formato 1'!E22</f>
        <v>-58467</v>
      </c>
      <c r="Q70">
        <f>'Formato 1'!F22</f>
        <v>30113.25</v>
      </c>
    </row>
    <row r="71" spans="1:17" x14ac:dyDescent="0.25">
      <c r="A71" t="str">
        <f t="shared" si="1"/>
        <v>1,2,1,3,0,0,0</v>
      </c>
      <c r="B71">
        <v>1</v>
      </c>
      <c r="C71">
        <v>2</v>
      </c>
      <c r="D71">
        <v>1</v>
      </c>
      <c r="E71">
        <v>3</v>
      </c>
      <c r="K71" t="s">
        <v>621</v>
      </c>
      <c r="P71">
        <f>'Formato 1'!E23</f>
        <v>0</v>
      </c>
      <c r="Q71">
        <f>'Formato 1'!F23</f>
        <v>0</v>
      </c>
    </row>
    <row r="72" spans="1:17" x14ac:dyDescent="0.25">
      <c r="A72" t="str">
        <f t="shared" si="1"/>
        <v>1,2,1,3,1,0,0</v>
      </c>
      <c r="B72">
        <v>1</v>
      </c>
      <c r="C72">
        <v>2</v>
      </c>
      <c r="D72">
        <v>1</v>
      </c>
      <c r="E72">
        <v>3</v>
      </c>
      <c r="F72">
        <v>1</v>
      </c>
      <c r="L72" t="s">
        <v>622</v>
      </c>
      <c r="P72">
        <f>'Formato 1'!E24</f>
        <v>0</v>
      </c>
      <c r="Q72">
        <f>'Formato 1'!F24</f>
        <v>0</v>
      </c>
    </row>
    <row r="73" spans="1:17" x14ac:dyDescent="0.25">
      <c r="A73" t="str">
        <f t="shared" si="1"/>
        <v>1,2,1,3,2,0,0</v>
      </c>
      <c r="B73">
        <v>1</v>
      </c>
      <c r="C73">
        <v>2</v>
      </c>
      <c r="D73">
        <v>1</v>
      </c>
      <c r="E73">
        <v>3</v>
      </c>
      <c r="F73">
        <v>2</v>
      </c>
      <c r="L73" t="s">
        <v>623</v>
      </c>
      <c r="P73">
        <f>'Formato 1'!E25</f>
        <v>0</v>
      </c>
      <c r="Q73">
        <f>'Formato 1'!F25</f>
        <v>0</v>
      </c>
    </row>
    <row r="74" spans="1:17" x14ac:dyDescent="0.25">
      <c r="A74" t="str">
        <f t="shared" si="1"/>
        <v>1,2,1,4,0,0,0</v>
      </c>
      <c r="B74">
        <v>1</v>
      </c>
      <c r="C74">
        <v>2</v>
      </c>
      <c r="D74">
        <v>1</v>
      </c>
      <c r="E74">
        <v>4</v>
      </c>
      <c r="K74" t="s">
        <v>624</v>
      </c>
      <c r="P74">
        <f>'Formato 1'!E26</f>
        <v>0</v>
      </c>
      <c r="Q74">
        <f>'Formato 1'!F26</f>
        <v>0</v>
      </c>
    </row>
    <row r="75" spans="1:17" x14ac:dyDescent="0.25">
      <c r="A75" t="str">
        <f t="shared" si="1"/>
        <v>1,2,1,4,1,0,0</v>
      </c>
      <c r="B75">
        <v>1</v>
      </c>
      <c r="C75">
        <v>2</v>
      </c>
      <c r="D75">
        <v>1</v>
      </c>
      <c r="E75">
        <v>4</v>
      </c>
      <c r="F75">
        <v>1</v>
      </c>
      <c r="L75" t="s">
        <v>624</v>
      </c>
      <c r="P75">
        <f>'Formato 1'!E26</f>
        <v>0</v>
      </c>
      <c r="Q75">
        <f>'Formato 1'!F26</f>
        <v>0</v>
      </c>
    </row>
    <row r="76" spans="1:17" x14ac:dyDescent="0.25">
      <c r="A76" t="str">
        <f t="shared" si="1"/>
        <v>1,2,1,5,0,0,0</v>
      </c>
      <c r="B76">
        <v>1</v>
      </c>
      <c r="C76">
        <v>2</v>
      </c>
      <c r="D76">
        <v>1</v>
      </c>
      <c r="E76">
        <v>5</v>
      </c>
      <c r="K76" t="s">
        <v>625</v>
      </c>
      <c r="P76">
        <f>'Formato 1'!E27</f>
        <v>0</v>
      </c>
      <c r="Q76">
        <f>'Formato 1'!F27</f>
        <v>0</v>
      </c>
    </row>
    <row r="77" spans="1:17" x14ac:dyDescent="0.25">
      <c r="A77" t="str">
        <f t="shared" si="1"/>
        <v>1,2,1,5,1,0,0</v>
      </c>
      <c r="B77">
        <v>1</v>
      </c>
      <c r="C77">
        <v>2</v>
      </c>
      <c r="D77">
        <v>1</v>
      </c>
      <c r="E77">
        <v>5</v>
      </c>
      <c r="F77">
        <v>1</v>
      </c>
      <c r="L77" t="s">
        <v>626</v>
      </c>
      <c r="P77">
        <f>'Formato 1'!E28</f>
        <v>0</v>
      </c>
      <c r="Q77">
        <f>'Formato 1'!F28</f>
        <v>0</v>
      </c>
    </row>
    <row r="78" spans="1:17" x14ac:dyDescent="0.25">
      <c r="A78" t="str">
        <f t="shared" si="1"/>
        <v>1,2,1,5,2,0,0</v>
      </c>
      <c r="B78">
        <v>1</v>
      </c>
      <c r="C78">
        <v>2</v>
      </c>
      <c r="D78">
        <v>1</v>
      </c>
      <c r="E78">
        <v>5</v>
      </c>
      <c r="F78">
        <v>2</v>
      </c>
      <c r="L78" t="s">
        <v>627</v>
      </c>
      <c r="P78">
        <f>'Formato 1'!E29</f>
        <v>0</v>
      </c>
      <c r="Q78">
        <f>'Formato 1'!F29</f>
        <v>0</v>
      </c>
    </row>
    <row r="79" spans="1:17" x14ac:dyDescent="0.25">
      <c r="A79" t="str">
        <f t="shared" si="1"/>
        <v>1,2,1,5,3,0,0</v>
      </c>
      <c r="B79">
        <v>1</v>
      </c>
      <c r="C79">
        <v>2</v>
      </c>
      <c r="D79">
        <v>1</v>
      </c>
      <c r="E79">
        <v>5</v>
      </c>
      <c r="F79">
        <v>3</v>
      </c>
      <c r="L79" t="s">
        <v>628</v>
      </c>
      <c r="P79">
        <f>'Formato 1'!E30</f>
        <v>0</v>
      </c>
      <c r="Q79">
        <f>'Formato 1'!F30</f>
        <v>0</v>
      </c>
    </row>
    <row r="80" spans="1:17" x14ac:dyDescent="0.25">
      <c r="A80" t="str">
        <f t="shared" si="1"/>
        <v>1,2,1,6,0,0,0</v>
      </c>
      <c r="B80">
        <v>1</v>
      </c>
      <c r="C80">
        <v>2</v>
      </c>
      <c r="D80">
        <v>1</v>
      </c>
      <c r="E80">
        <v>6</v>
      </c>
      <c r="K80" t="s">
        <v>629</v>
      </c>
      <c r="P80">
        <f>'Formato 1'!E31</f>
        <v>0</v>
      </c>
      <c r="Q80">
        <f>'Formato 1'!F31</f>
        <v>0</v>
      </c>
    </row>
    <row r="81" spans="1:17" x14ac:dyDescent="0.25">
      <c r="A81" t="str">
        <f t="shared" si="1"/>
        <v>1,2,1,6,1,0,0</v>
      </c>
      <c r="B81">
        <v>1</v>
      </c>
      <c r="C81">
        <v>2</v>
      </c>
      <c r="D81">
        <v>1</v>
      </c>
      <c r="E81">
        <v>6</v>
      </c>
      <c r="F81">
        <v>1</v>
      </c>
      <c r="L81" t="s">
        <v>630</v>
      </c>
      <c r="P81">
        <f>'Formato 1'!E32</f>
        <v>0</v>
      </c>
      <c r="Q81">
        <f>'Formato 1'!F32</f>
        <v>0</v>
      </c>
    </row>
    <row r="82" spans="1:17" x14ac:dyDescent="0.25">
      <c r="A82" t="str">
        <f t="shared" si="1"/>
        <v>1,2,1,6,2,0,0</v>
      </c>
      <c r="B82">
        <v>1</v>
      </c>
      <c r="C82">
        <v>2</v>
      </c>
      <c r="D82">
        <v>1</v>
      </c>
      <c r="E82">
        <v>6</v>
      </c>
      <c r="F82">
        <v>2</v>
      </c>
      <c r="L82" t="s">
        <v>631</v>
      </c>
      <c r="P82">
        <f>'Formato 1'!E33</f>
        <v>0</v>
      </c>
      <c r="Q82">
        <f>'Formato 1'!F33</f>
        <v>0</v>
      </c>
    </row>
    <row r="83" spans="1:17" x14ac:dyDescent="0.25">
      <c r="A83" t="str">
        <f t="shared" si="1"/>
        <v>1,2,1,6,3,0,0</v>
      </c>
      <c r="B83">
        <v>1</v>
      </c>
      <c r="C83">
        <v>2</v>
      </c>
      <c r="D83">
        <v>1</v>
      </c>
      <c r="E83">
        <v>6</v>
      </c>
      <c r="F83">
        <v>3</v>
      </c>
      <c r="L83" t="s">
        <v>632</v>
      </c>
      <c r="P83">
        <f>'Formato 1'!E34</f>
        <v>0</v>
      </c>
      <c r="Q83">
        <f>'Formato 1'!F34</f>
        <v>0</v>
      </c>
    </row>
    <row r="84" spans="1:17" x14ac:dyDescent="0.25">
      <c r="A84" t="str">
        <f t="shared" si="1"/>
        <v>1,2,1,6,4,0,0</v>
      </c>
      <c r="B84">
        <v>1</v>
      </c>
      <c r="C84">
        <v>2</v>
      </c>
      <c r="D84">
        <v>1</v>
      </c>
      <c r="E84">
        <v>6</v>
      </c>
      <c r="F84">
        <v>4</v>
      </c>
      <c r="L84" t="s">
        <v>633</v>
      </c>
      <c r="P84">
        <f>'Formato 1'!E35</f>
        <v>0</v>
      </c>
      <c r="Q84">
        <f>'Formato 1'!F35</f>
        <v>0</v>
      </c>
    </row>
    <row r="85" spans="1:17" x14ac:dyDescent="0.25">
      <c r="A85" t="str">
        <f t="shared" si="1"/>
        <v>1,2,1,6,5,0,0</v>
      </c>
      <c r="B85">
        <v>1</v>
      </c>
      <c r="C85">
        <v>2</v>
      </c>
      <c r="D85">
        <v>1</v>
      </c>
      <c r="E85">
        <v>6</v>
      </c>
      <c r="F85">
        <v>5</v>
      </c>
      <c r="L85" t="s">
        <v>634</v>
      </c>
      <c r="P85">
        <f>'Formato 1'!E36</f>
        <v>0</v>
      </c>
      <c r="Q85">
        <f>'Formato 1'!F36</f>
        <v>0</v>
      </c>
    </row>
    <row r="86" spans="1:17" x14ac:dyDescent="0.25">
      <c r="A86" t="str">
        <f t="shared" si="1"/>
        <v>1,2,1,6,6,0,0</v>
      </c>
      <c r="B86">
        <v>1</v>
      </c>
      <c r="C86">
        <v>2</v>
      </c>
      <c r="D86">
        <v>1</v>
      </c>
      <c r="E86">
        <v>6</v>
      </c>
      <c r="F86">
        <v>6</v>
      </c>
      <c r="L86" t="s">
        <v>635</v>
      </c>
      <c r="P86">
        <f>'Formato 1'!E37</f>
        <v>0</v>
      </c>
      <c r="Q86">
        <f>'Formato 1'!F37</f>
        <v>0</v>
      </c>
    </row>
    <row r="87" spans="1:17" x14ac:dyDescent="0.25">
      <c r="A87" t="str">
        <f t="shared" si="1"/>
        <v>1,2,1,7,0,0,0</v>
      </c>
      <c r="B87">
        <v>1</v>
      </c>
      <c r="C87">
        <v>2</v>
      </c>
      <c r="D87">
        <v>1</v>
      </c>
      <c r="E87">
        <v>7</v>
      </c>
      <c r="K87" t="s">
        <v>636</v>
      </c>
      <c r="P87">
        <f>'Formato 1'!E38</f>
        <v>2256141.9</v>
      </c>
      <c r="Q87">
        <f>'Formato 1'!F38</f>
        <v>0</v>
      </c>
    </row>
    <row r="88" spans="1:17" x14ac:dyDescent="0.25">
      <c r="A88" t="str">
        <f t="shared" si="1"/>
        <v>1,2,1,7,1,0,0</v>
      </c>
      <c r="B88">
        <v>1</v>
      </c>
      <c r="C88">
        <v>2</v>
      </c>
      <c r="D88">
        <v>1</v>
      </c>
      <c r="E88">
        <v>7</v>
      </c>
      <c r="F88">
        <v>1</v>
      </c>
      <c r="L88" t="s">
        <v>637</v>
      </c>
      <c r="P88">
        <f>'Formato 1'!E39</f>
        <v>0</v>
      </c>
      <c r="Q88">
        <f>'Formato 1'!F39</f>
        <v>0</v>
      </c>
    </row>
    <row r="89" spans="1:17" x14ac:dyDescent="0.25">
      <c r="A89" t="str">
        <f t="shared" si="1"/>
        <v>1,2,1,7,2,0,0</v>
      </c>
      <c r="B89">
        <v>1</v>
      </c>
      <c r="C89">
        <v>2</v>
      </c>
      <c r="D89">
        <v>1</v>
      </c>
      <c r="E89">
        <v>7</v>
      </c>
      <c r="F89">
        <v>2</v>
      </c>
      <c r="L89" t="s">
        <v>638</v>
      </c>
      <c r="P89">
        <f>'Formato 1'!E40</f>
        <v>0</v>
      </c>
      <c r="Q89">
        <f>'Formato 1'!F40</f>
        <v>0</v>
      </c>
    </row>
    <row r="90" spans="1:17" x14ac:dyDescent="0.25">
      <c r="A90" t="str">
        <f t="shared" si="1"/>
        <v>1,2,1,7,3,0,0</v>
      </c>
      <c r="B90">
        <v>1</v>
      </c>
      <c r="C90">
        <v>2</v>
      </c>
      <c r="D90">
        <v>1</v>
      </c>
      <c r="E90">
        <v>7</v>
      </c>
      <c r="F90">
        <v>3</v>
      </c>
      <c r="L90" t="s">
        <v>639</v>
      </c>
      <c r="P90">
        <f>'Formato 1'!E41</f>
        <v>2256141.9</v>
      </c>
      <c r="Q90">
        <f>'Formato 1'!F41</f>
        <v>0</v>
      </c>
    </row>
    <row r="91" spans="1:17" x14ac:dyDescent="0.25">
      <c r="A91" t="str">
        <f t="shared" si="1"/>
        <v>1,2,1,8,0,0,0</v>
      </c>
      <c r="B91">
        <v>1</v>
      </c>
      <c r="C91">
        <v>2</v>
      </c>
      <c r="D91">
        <v>1</v>
      </c>
      <c r="E91">
        <v>8</v>
      </c>
      <c r="K91" t="s">
        <v>640</v>
      </c>
      <c r="P91">
        <f>'Formato 1'!E42</f>
        <v>0</v>
      </c>
      <c r="Q91">
        <f>'Formato 1'!F42</f>
        <v>0</v>
      </c>
    </row>
    <row r="92" spans="1:17" x14ac:dyDescent="0.25">
      <c r="A92" t="str">
        <f t="shared" si="1"/>
        <v>1,2,1,8,1,0,0</v>
      </c>
      <c r="B92">
        <v>1</v>
      </c>
      <c r="C92">
        <v>2</v>
      </c>
      <c r="D92">
        <v>1</v>
      </c>
      <c r="E92">
        <v>8</v>
      </c>
      <c r="F92">
        <v>1</v>
      </c>
      <c r="L92" t="s">
        <v>641</v>
      </c>
      <c r="P92">
        <f>'Formato 1'!E43</f>
        <v>0</v>
      </c>
      <c r="Q92">
        <f>'Formato 1'!F43</f>
        <v>0</v>
      </c>
    </row>
    <row r="93" spans="1:17" x14ac:dyDescent="0.25">
      <c r="A93" t="str">
        <f t="shared" si="1"/>
        <v>1,2,1,8,2,0,0</v>
      </c>
      <c r="B93">
        <v>1</v>
      </c>
      <c r="C93">
        <v>2</v>
      </c>
      <c r="D93">
        <v>1</v>
      </c>
      <c r="E93">
        <v>8</v>
      </c>
      <c r="F93">
        <v>2</v>
      </c>
      <c r="L93" t="s">
        <v>642</v>
      </c>
      <c r="P93">
        <f>'Formato 1'!E44</f>
        <v>0</v>
      </c>
      <c r="Q93">
        <f>'Formato 1'!F44</f>
        <v>0</v>
      </c>
    </row>
    <row r="94" spans="1:17" x14ac:dyDescent="0.25">
      <c r="A94" t="str">
        <f t="shared" si="1"/>
        <v>1,2,1,8,3,0,0</v>
      </c>
      <c r="B94">
        <v>1</v>
      </c>
      <c r="C94">
        <v>2</v>
      </c>
      <c r="D94">
        <v>1</v>
      </c>
      <c r="E94">
        <v>8</v>
      </c>
      <c r="F94">
        <v>3</v>
      </c>
      <c r="L94" t="s">
        <v>643</v>
      </c>
      <c r="P94">
        <f>'Formato 1'!E45</f>
        <v>0</v>
      </c>
      <c r="Q94">
        <f>'Formato 1'!F45</f>
        <v>0</v>
      </c>
    </row>
    <row r="95" spans="1:17" x14ac:dyDescent="0.25">
      <c r="A95" t="str">
        <f t="shared" si="1"/>
        <v>1,2,1,9,0,0,0</v>
      </c>
      <c r="B95">
        <v>1</v>
      </c>
      <c r="C95">
        <v>2</v>
      </c>
      <c r="D95">
        <v>1</v>
      </c>
      <c r="E95">
        <v>9</v>
      </c>
      <c r="K95" t="s">
        <v>644</v>
      </c>
      <c r="P95">
        <f>'Formato 1'!E47</f>
        <v>4214702.7699999996</v>
      </c>
      <c r="Q95">
        <f>'Formato 1'!F47</f>
        <v>4043970.42</v>
      </c>
    </row>
    <row r="96" spans="1:17" x14ac:dyDescent="0.25">
      <c r="A96" t="str">
        <f t="shared" si="1"/>
        <v>1,2,2,0,0,0,0</v>
      </c>
      <c r="B96">
        <v>1</v>
      </c>
      <c r="C96">
        <v>2</v>
      </c>
      <c r="D96">
        <v>2</v>
      </c>
      <c r="J96" t="s">
        <v>92</v>
      </c>
    </row>
    <row r="97" spans="1:17" x14ac:dyDescent="0.25">
      <c r="A97" t="str">
        <f t="shared" si="1"/>
        <v>1,2,2,1,1,0,0</v>
      </c>
      <c r="B97">
        <v>1</v>
      </c>
      <c r="C97">
        <v>2</v>
      </c>
      <c r="D97">
        <v>2</v>
      </c>
      <c r="E97">
        <v>1</v>
      </c>
      <c r="F97">
        <v>1</v>
      </c>
      <c r="K97" t="s">
        <v>645</v>
      </c>
      <c r="P97">
        <f>'Formato 1'!E50</f>
        <v>0</v>
      </c>
      <c r="Q97">
        <f>'Formato 1'!F50</f>
        <v>0</v>
      </c>
    </row>
    <row r="98" spans="1:17" x14ac:dyDescent="0.25">
      <c r="A98" t="str">
        <f t="shared" si="1"/>
        <v>1,2,2,1,2,0,0</v>
      </c>
      <c r="B98">
        <v>1</v>
      </c>
      <c r="C98">
        <v>2</v>
      </c>
      <c r="D98">
        <v>2</v>
      </c>
      <c r="E98">
        <v>1</v>
      </c>
      <c r="F98">
        <v>2</v>
      </c>
      <c r="K98" t="s">
        <v>646</v>
      </c>
      <c r="P98">
        <f>'Formato 1'!E51</f>
        <v>0</v>
      </c>
      <c r="Q98">
        <f>'Formato 1'!F51</f>
        <v>0</v>
      </c>
    </row>
    <row r="99" spans="1:17" x14ac:dyDescent="0.25">
      <c r="A99" t="str">
        <f t="shared" si="1"/>
        <v>1,2,2,1,3,0,0</v>
      </c>
      <c r="B99">
        <v>1</v>
      </c>
      <c r="C99">
        <v>2</v>
      </c>
      <c r="D99">
        <v>2</v>
      </c>
      <c r="E99">
        <v>1</v>
      </c>
      <c r="F99">
        <v>3</v>
      </c>
      <c r="K99" t="s">
        <v>647</v>
      </c>
      <c r="P99">
        <f>'Formato 1'!E52</f>
        <v>0</v>
      </c>
      <c r="Q99">
        <f>'Formato 1'!F52</f>
        <v>0</v>
      </c>
    </row>
    <row r="100" spans="1:17" x14ac:dyDescent="0.25">
      <c r="A100" t="str">
        <f t="shared" si="1"/>
        <v>1,2,2,1,4,0,0</v>
      </c>
      <c r="B100">
        <v>1</v>
      </c>
      <c r="C100">
        <v>2</v>
      </c>
      <c r="D100">
        <v>2</v>
      </c>
      <c r="E100">
        <v>1</v>
      </c>
      <c r="F100">
        <v>4</v>
      </c>
      <c r="K100" t="s">
        <v>648</v>
      </c>
      <c r="P100">
        <f>'Formato 1'!E53</f>
        <v>0</v>
      </c>
      <c r="Q100">
        <f>'Formato 1'!F53</f>
        <v>0</v>
      </c>
    </row>
    <row r="101" spans="1:17" x14ac:dyDescent="0.25">
      <c r="A101" t="str">
        <f t="shared" si="1"/>
        <v>1,2,2,1,5,0,0</v>
      </c>
      <c r="B101">
        <v>1</v>
      </c>
      <c r="C101">
        <v>2</v>
      </c>
      <c r="D101">
        <v>2</v>
      </c>
      <c r="E101">
        <v>1</v>
      </c>
      <c r="F101">
        <v>5</v>
      </c>
      <c r="K101" t="s">
        <v>649</v>
      </c>
      <c r="P101">
        <f>'Formato 1'!E54</f>
        <v>0</v>
      </c>
      <c r="Q101">
        <f>'Formato 1'!F54</f>
        <v>0</v>
      </c>
    </row>
    <row r="102" spans="1:17" x14ac:dyDescent="0.25">
      <c r="A102" t="str">
        <f t="shared" si="1"/>
        <v>1,2,2,1,6,0,0</v>
      </c>
      <c r="B102">
        <v>1</v>
      </c>
      <c r="C102">
        <v>2</v>
      </c>
      <c r="D102">
        <v>2</v>
      </c>
      <c r="E102">
        <v>1</v>
      </c>
      <c r="F102">
        <v>6</v>
      </c>
      <c r="K102" t="s">
        <v>650</v>
      </c>
      <c r="P102">
        <f>'Formato 1'!E55</f>
        <v>0</v>
      </c>
      <c r="Q102">
        <f>'Formato 1'!F55</f>
        <v>0</v>
      </c>
    </row>
    <row r="103" spans="1:17" x14ac:dyDescent="0.25">
      <c r="A103" t="str">
        <f t="shared" si="1"/>
        <v>1,2,2,1,7,0,0</v>
      </c>
      <c r="B103">
        <v>1</v>
      </c>
      <c r="C103">
        <v>2</v>
      </c>
      <c r="D103">
        <v>2</v>
      </c>
      <c r="E103">
        <v>1</v>
      </c>
      <c r="F103">
        <v>7</v>
      </c>
      <c r="K103" t="s">
        <v>651</v>
      </c>
      <c r="P103">
        <f>'Formato 1'!E57</f>
        <v>0</v>
      </c>
      <c r="Q103">
        <f>'Formato 1'!F57</f>
        <v>0</v>
      </c>
    </row>
    <row r="104" spans="1:17" x14ac:dyDescent="0.25">
      <c r="A104" t="str">
        <f t="shared" si="1"/>
        <v>1,2,3,0,0,0,0</v>
      </c>
      <c r="B104">
        <v>1</v>
      </c>
      <c r="C104">
        <v>2</v>
      </c>
      <c r="D104">
        <v>3</v>
      </c>
      <c r="J104" t="s">
        <v>652</v>
      </c>
      <c r="P104">
        <f>'Formato 1'!E59</f>
        <v>4214702.7699999996</v>
      </c>
      <c r="Q104">
        <f>'Formato 1'!F59</f>
        <v>4043970.42</v>
      </c>
    </row>
    <row r="105" spans="1:17" x14ac:dyDescent="0.25">
      <c r="A105" t="str">
        <f t="shared" si="1"/>
        <v>1,2,4,0,0,0,0</v>
      </c>
      <c r="B105">
        <v>1</v>
      </c>
      <c r="C105">
        <v>2</v>
      </c>
      <c r="D105">
        <v>4</v>
      </c>
      <c r="J105" t="s">
        <v>101</v>
      </c>
    </row>
    <row r="106" spans="1:17" x14ac:dyDescent="0.25">
      <c r="A106" t="str">
        <f t="shared" si="1"/>
        <v>1,2,4,1,0,0,0</v>
      </c>
      <c r="B106">
        <v>1</v>
      </c>
      <c r="C106">
        <v>2</v>
      </c>
      <c r="D106">
        <v>4</v>
      </c>
      <c r="E106">
        <v>1</v>
      </c>
      <c r="K106" t="s">
        <v>653</v>
      </c>
      <c r="P106">
        <f>'Formato 1'!E63</f>
        <v>19972929.789999999</v>
      </c>
      <c r="Q106">
        <f>'Formato 1'!F63</f>
        <v>19972929.789999999</v>
      </c>
    </row>
    <row r="107" spans="1:17" x14ac:dyDescent="0.25">
      <c r="A107" t="str">
        <f t="shared" si="1"/>
        <v>1,2,4,1,1,0,0</v>
      </c>
      <c r="B107">
        <v>1</v>
      </c>
      <c r="C107">
        <v>2</v>
      </c>
      <c r="D107">
        <v>4</v>
      </c>
      <c r="E107">
        <v>1</v>
      </c>
      <c r="F107">
        <v>1</v>
      </c>
      <c r="L107" t="s">
        <v>654</v>
      </c>
      <c r="P107">
        <f>'Formato 1'!E64</f>
        <v>19972929.789999999</v>
      </c>
      <c r="Q107">
        <f>'Formato 1'!F64</f>
        <v>19972929.789999999</v>
      </c>
    </row>
    <row r="108" spans="1:17" x14ac:dyDescent="0.25">
      <c r="A108" t="str">
        <f t="shared" si="1"/>
        <v>1,2,4,1,2,0,0</v>
      </c>
      <c r="B108">
        <v>1</v>
      </c>
      <c r="C108">
        <v>2</v>
      </c>
      <c r="D108">
        <v>4</v>
      </c>
      <c r="E108">
        <v>1</v>
      </c>
      <c r="F108">
        <v>2</v>
      </c>
      <c r="L108" t="s">
        <v>655</v>
      </c>
      <c r="P108">
        <f>'Formato 1'!E65</f>
        <v>0</v>
      </c>
      <c r="Q108">
        <f>'Formato 1'!F65</f>
        <v>0</v>
      </c>
    </row>
    <row r="109" spans="1:17" x14ac:dyDescent="0.25">
      <c r="A109" t="str">
        <f t="shared" si="1"/>
        <v>1,2,4,1,4,0,0</v>
      </c>
      <c r="B109">
        <v>1</v>
      </c>
      <c r="C109">
        <v>2</v>
      </c>
      <c r="D109">
        <v>4</v>
      </c>
      <c r="E109">
        <v>1</v>
      </c>
      <c r="F109">
        <v>4</v>
      </c>
      <c r="L109" t="s">
        <v>656</v>
      </c>
      <c r="P109">
        <f>'Formato 1'!E66</f>
        <v>0</v>
      </c>
      <c r="Q109">
        <f>'Formato 1'!F66</f>
        <v>0</v>
      </c>
    </row>
    <row r="110" spans="1:17" x14ac:dyDescent="0.25">
      <c r="A110" t="str">
        <f t="shared" si="1"/>
        <v>1,2,4,2,0,0,0</v>
      </c>
      <c r="B110">
        <v>1</v>
      </c>
      <c r="C110">
        <v>2</v>
      </c>
      <c r="D110">
        <v>4</v>
      </c>
      <c r="E110">
        <v>2</v>
      </c>
      <c r="K110" t="s">
        <v>657</v>
      </c>
      <c r="P110">
        <f>'Formato 1'!E68</f>
        <v>23317997.160000004</v>
      </c>
      <c r="Q110">
        <f>'Formato 1'!F68</f>
        <v>11576448.880000006</v>
      </c>
    </row>
    <row r="111" spans="1:17" x14ac:dyDescent="0.25">
      <c r="A111" t="str">
        <f t="shared" si="1"/>
        <v>1,2,4,2,1,0,0</v>
      </c>
      <c r="B111">
        <v>1</v>
      </c>
      <c r="C111">
        <v>2</v>
      </c>
      <c r="D111">
        <v>4</v>
      </c>
      <c r="E111">
        <v>2</v>
      </c>
      <c r="F111">
        <v>1</v>
      </c>
      <c r="L111" t="s">
        <v>658</v>
      </c>
      <c r="P111">
        <f>'Formato 1'!E69</f>
        <v>11753429.190000001</v>
      </c>
      <c r="Q111">
        <f>'Formato 1'!F69</f>
        <v>4499107.0100000054</v>
      </c>
    </row>
    <row r="112" spans="1:17" x14ac:dyDescent="0.25">
      <c r="A112" t="str">
        <f t="shared" si="1"/>
        <v>1,2,4,2,2,0,0</v>
      </c>
      <c r="B112">
        <v>1</v>
      </c>
      <c r="C112">
        <v>2</v>
      </c>
      <c r="D112">
        <v>4</v>
      </c>
      <c r="E112">
        <v>2</v>
      </c>
      <c r="F112">
        <v>2</v>
      </c>
      <c r="L112" t="s">
        <v>659</v>
      </c>
      <c r="P112">
        <f>'Formato 1'!E70</f>
        <v>11564567.970000001</v>
      </c>
      <c r="Q112">
        <f>'Formato 1'!F70</f>
        <v>7077341.8700000001</v>
      </c>
    </row>
    <row r="113" spans="1:17" x14ac:dyDescent="0.25">
      <c r="A113" t="str">
        <f t="shared" si="1"/>
        <v>1,2,4,2,3,0,0</v>
      </c>
      <c r="B113">
        <v>1</v>
      </c>
      <c r="C113">
        <v>2</v>
      </c>
      <c r="D113">
        <v>4</v>
      </c>
      <c r="E113">
        <v>2</v>
      </c>
      <c r="F113">
        <v>3</v>
      </c>
      <c r="L113" t="s">
        <v>660</v>
      </c>
      <c r="P113">
        <f>'Formato 1'!E71</f>
        <v>0</v>
      </c>
      <c r="Q113">
        <f>'Formato 1'!F71</f>
        <v>0</v>
      </c>
    </row>
    <row r="114" spans="1:17" x14ac:dyDescent="0.25">
      <c r="A114" t="str">
        <f t="shared" si="1"/>
        <v>1,2,4,2,4,0,0</v>
      </c>
      <c r="B114">
        <v>1</v>
      </c>
      <c r="C114">
        <v>2</v>
      </c>
      <c r="D114">
        <v>4</v>
      </c>
      <c r="E114">
        <v>2</v>
      </c>
      <c r="F114">
        <v>4</v>
      </c>
      <c r="L114" t="s">
        <v>661</v>
      </c>
      <c r="P114">
        <f>'Formato 1'!E72</f>
        <v>0</v>
      </c>
      <c r="Q114">
        <f>'Formato 1'!F72</f>
        <v>0</v>
      </c>
    </row>
    <row r="115" spans="1:17" x14ac:dyDescent="0.25">
      <c r="A115" t="str">
        <f t="shared" si="1"/>
        <v>1,2,4,2,5,0,0</v>
      </c>
      <c r="B115">
        <v>1</v>
      </c>
      <c r="C115">
        <v>2</v>
      </c>
      <c r="D115">
        <v>4</v>
      </c>
      <c r="E115">
        <v>2</v>
      </c>
      <c r="F115">
        <v>5</v>
      </c>
      <c r="L115" t="s">
        <v>662</v>
      </c>
      <c r="P115">
        <f>'Formato 1'!E73</f>
        <v>0</v>
      </c>
      <c r="Q115">
        <f>'Formato 1'!F73</f>
        <v>0</v>
      </c>
    </row>
    <row r="116" spans="1:17" x14ac:dyDescent="0.25">
      <c r="A116" t="str">
        <f t="shared" si="1"/>
        <v>1,2,4,3,0,0,0</v>
      </c>
      <c r="B116">
        <v>1</v>
      </c>
      <c r="C116">
        <v>2</v>
      </c>
      <c r="D116">
        <v>4</v>
      </c>
      <c r="E116">
        <v>3</v>
      </c>
      <c r="K116" t="s">
        <v>663</v>
      </c>
      <c r="P116">
        <f>'Formato 1'!E75</f>
        <v>0</v>
      </c>
      <c r="Q116">
        <f>'Formato 1'!F75</f>
        <v>0</v>
      </c>
    </row>
    <row r="117" spans="1:17" x14ac:dyDescent="0.25">
      <c r="A117" t="str">
        <f t="shared" si="1"/>
        <v>1,2,4,3,1,0,0</v>
      </c>
      <c r="B117">
        <v>1</v>
      </c>
      <c r="C117">
        <v>2</v>
      </c>
      <c r="D117">
        <v>4</v>
      </c>
      <c r="E117">
        <v>3</v>
      </c>
      <c r="F117">
        <v>1</v>
      </c>
      <c r="L117" t="s">
        <v>664</v>
      </c>
      <c r="P117">
        <f>'Formato 1'!E76</f>
        <v>0</v>
      </c>
      <c r="Q117">
        <f>'Formato 1'!F76</f>
        <v>0</v>
      </c>
    </row>
    <row r="118" spans="1:17" x14ac:dyDescent="0.25">
      <c r="A118" t="str">
        <f t="shared" si="1"/>
        <v>1,2,4,3,2,0,0</v>
      </c>
      <c r="B118">
        <v>1</v>
      </c>
      <c r="C118">
        <v>2</v>
      </c>
      <c r="D118">
        <v>4</v>
      </c>
      <c r="E118">
        <v>3</v>
      </c>
      <c r="F118">
        <v>2</v>
      </c>
      <c r="L118" t="s">
        <v>665</v>
      </c>
      <c r="P118">
        <f>'Formato 1'!E77</f>
        <v>0</v>
      </c>
      <c r="Q118">
        <f>'Formato 1'!F77</f>
        <v>0</v>
      </c>
    </row>
    <row r="119" spans="1:17" x14ac:dyDescent="0.25">
      <c r="A119" t="str">
        <f t="shared" si="1"/>
        <v>1,2,4,4,0,0,0</v>
      </c>
      <c r="B119">
        <v>1</v>
      </c>
      <c r="C119">
        <v>2</v>
      </c>
      <c r="D119">
        <v>4</v>
      </c>
      <c r="E119">
        <v>4</v>
      </c>
      <c r="K119" t="s">
        <v>666</v>
      </c>
      <c r="P119">
        <f>'Formato 1'!E79</f>
        <v>43290926.950000003</v>
      </c>
      <c r="Q119">
        <f>'Formato 1'!F79</f>
        <v>31549378.670000006</v>
      </c>
    </row>
    <row r="120" spans="1:17" x14ac:dyDescent="0.25">
      <c r="A120" t="str">
        <f t="shared" si="1"/>
        <v>1,2,4,5,0,0,0</v>
      </c>
      <c r="B120">
        <v>1</v>
      </c>
      <c r="C120">
        <v>2</v>
      </c>
      <c r="D120">
        <v>4</v>
      </c>
      <c r="E120">
        <v>5</v>
      </c>
      <c r="K120" t="s">
        <v>667</v>
      </c>
      <c r="P120">
        <f>'Formato 1'!E81</f>
        <v>47505629.719999999</v>
      </c>
      <c r="Q120">
        <f>'Formato 1'!F81</f>
        <v>35593349.090000004</v>
      </c>
    </row>
  </sheetData>
  <sheetProtection algorithmName="SHA-512" hashValue="PLhZGAHSIwjKYt6YOnMAjr8zlwlHSwQBCboericdWvGMSsUq9bBjDeavzuBybbbuZyEinDKNFpDPJN67cCrlKA==" saltValue="GrvdeNk/P9v0w3YOfq2F2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1"/>
  <dimension ref="A1:I47"/>
  <sheetViews>
    <sheetView showGridLines="0" topLeftCell="A29" zoomScale="63" zoomScaleNormal="63" workbookViewId="0">
      <selection activeCell="F18" sqref="F18"/>
    </sheetView>
  </sheetViews>
  <sheetFormatPr baseColWidth="10" defaultColWidth="0" defaultRowHeight="15" zeroHeight="1" x14ac:dyDescent="0.25"/>
  <cols>
    <col min="1" max="1" width="72.28515625" bestFit="1" customWidth="1"/>
    <col min="2" max="4" width="20.7109375" customWidth="1"/>
    <col min="5" max="5" width="27.7109375" customWidth="1"/>
    <col min="6" max="7" width="20.7109375" customWidth="1"/>
    <col min="8" max="8" width="31.28515625" customWidth="1"/>
    <col min="9" max="9" width="0" hidden="1" customWidth="1"/>
    <col min="10" max="16384" width="10.7109375" hidden="1"/>
  </cols>
  <sheetData>
    <row r="1" spans="1:9" s="74" customFormat="1" ht="37.5" customHeight="1" x14ac:dyDescent="0.25">
      <c r="A1" s="139" t="s">
        <v>544</v>
      </c>
      <c r="B1" s="139"/>
      <c r="C1" s="139"/>
      <c r="D1" s="139"/>
      <c r="E1" s="139"/>
      <c r="F1" s="139"/>
      <c r="G1" s="139"/>
      <c r="H1" s="139"/>
    </row>
    <row r="2" spans="1:9" ht="14.25" x14ac:dyDescent="0.45">
      <c r="A2" s="128" t="str">
        <f>ENTE_PUBLICO_A</f>
        <v>Patronato de Bomberos de León Gto, Gobierno del Estado de Guanajuato (a)</v>
      </c>
      <c r="B2" s="129"/>
      <c r="C2" s="129"/>
      <c r="D2" s="129"/>
      <c r="E2" s="129"/>
      <c r="F2" s="129"/>
      <c r="G2" s="129"/>
      <c r="H2" s="130"/>
    </row>
    <row r="3" spans="1:9" x14ac:dyDescent="0.25">
      <c r="A3" s="131" t="s">
        <v>120</v>
      </c>
      <c r="B3" s="132"/>
      <c r="C3" s="132"/>
      <c r="D3" s="132"/>
      <c r="E3" s="132"/>
      <c r="F3" s="132"/>
      <c r="G3" s="132"/>
      <c r="H3" s="133"/>
    </row>
    <row r="4" spans="1:9" ht="14.25" x14ac:dyDescent="0.45">
      <c r="A4" s="131" t="str">
        <f>PERIODO_INFORME</f>
        <v>Al 31 de diciembre de 2022 y al 30 de marzo de 2023 (b)</v>
      </c>
      <c r="B4" s="132"/>
      <c r="C4" s="132"/>
      <c r="D4" s="132"/>
      <c r="E4" s="132"/>
      <c r="F4" s="132"/>
      <c r="G4" s="132"/>
      <c r="H4" s="133"/>
    </row>
    <row r="5" spans="1:9" ht="14.25" x14ac:dyDescent="0.45">
      <c r="A5" s="134" t="s">
        <v>118</v>
      </c>
      <c r="B5" s="135"/>
      <c r="C5" s="135"/>
      <c r="D5" s="135"/>
      <c r="E5" s="135"/>
      <c r="F5" s="135"/>
      <c r="G5" s="135"/>
      <c r="H5" s="136"/>
    </row>
    <row r="6" spans="1:9" ht="45" x14ac:dyDescent="0.25">
      <c r="A6" s="83" t="s">
        <v>121</v>
      </c>
      <c r="B6" s="84" t="str">
        <f>ULTIMO_SALDO</f>
        <v>Saldo al 31 de diciembre de 2022 (d)</v>
      </c>
      <c r="C6" s="83" t="s">
        <v>122</v>
      </c>
      <c r="D6" s="83" t="s">
        <v>123</v>
      </c>
      <c r="E6" s="83" t="s">
        <v>124</v>
      </c>
      <c r="F6" s="83" t="s">
        <v>138</v>
      </c>
      <c r="G6" s="83" t="s">
        <v>125</v>
      </c>
      <c r="H6" s="37" t="s">
        <v>126</v>
      </c>
      <c r="I6" s="1"/>
    </row>
    <row r="7" spans="1:9" ht="14.25" x14ac:dyDescent="0.45">
      <c r="A7" s="4"/>
      <c r="B7" s="4"/>
      <c r="C7" s="4"/>
      <c r="D7" s="4"/>
      <c r="E7" s="4"/>
      <c r="F7" s="4"/>
      <c r="G7" s="4"/>
      <c r="H7" s="4"/>
      <c r="I7" s="1"/>
    </row>
    <row r="8" spans="1:9" x14ac:dyDescent="0.25">
      <c r="A8" s="85" t="s">
        <v>127</v>
      </c>
      <c r="B8" s="51">
        <f>B9+B13</f>
        <v>0</v>
      </c>
      <c r="C8" s="51">
        <f t="shared" ref="C8:H8" si="0">C9+C13</f>
        <v>0</v>
      </c>
      <c r="D8" s="51">
        <f t="shared" si="0"/>
        <v>0</v>
      </c>
      <c r="E8" s="51">
        <f t="shared" si="0"/>
        <v>0</v>
      </c>
      <c r="F8" s="51">
        <f t="shared" si="0"/>
        <v>0</v>
      </c>
      <c r="G8" s="51">
        <f t="shared" si="0"/>
        <v>0</v>
      </c>
      <c r="H8" s="51">
        <f t="shared" si="0"/>
        <v>0</v>
      </c>
    </row>
    <row r="9" spans="1:9" ht="14.25" x14ac:dyDescent="0.45">
      <c r="A9" s="86" t="s">
        <v>128</v>
      </c>
      <c r="B9" s="50">
        <f>SUM(B10:B12)</f>
        <v>0</v>
      </c>
      <c r="C9" s="50">
        <f t="shared" ref="C9:H9" si="1">SUM(C10:C12)</f>
        <v>0</v>
      </c>
      <c r="D9" s="50">
        <f t="shared" si="1"/>
        <v>0</v>
      </c>
      <c r="E9" s="50">
        <f t="shared" si="1"/>
        <v>0</v>
      </c>
      <c r="F9" s="50">
        <f t="shared" si="1"/>
        <v>0</v>
      </c>
      <c r="G9" s="50">
        <f t="shared" si="1"/>
        <v>0</v>
      </c>
      <c r="H9" s="50">
        <f t="shared" si="1"/>
        <v>0</v>
      </c>
    </row>
    <row r="10" spans="1:9" x14ac:dyDescent="0.25">
      <c r="A10" s="87" t="s">
        <v>129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</row>
    <row r="11" spans="1:9" x14ac:dyDescent="0.25">
      <c r="A11" s="87" t="s">
        <v>130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</row>
    <row r="12" spans="1:9" ht="14.25" x14ac:dyDescent="0.45">
      <c r="A12" s="87" t="s">
        <v>131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</row>
    <row r="13" spans="1:9" ht="14.25" x14ac:dyDescent="0.45">
      <c r="A13" s="86" t="s">
        <v>132</v>
      </c>
      <c r="B13" s="50">
        <f>SUM(B14:B16)</f>
        <v>0</v>
      </c>
      <c r="C13" s="50">
        <f t="shared" ref="C13:H13" si="2">SUM(C14:C16)</f>
        <v>0</v>
      </c>
      <c r="D13" s="50">
        <f t="shared" si="2"/>
        <v>0</v>
      </c>
      <c r="E13" s="50">
        <f t="shared" si="2"/>
        <v>0</v>
      </c>
      <c r="F13" s="50">
        <f t="shared" si="2"/>
        <v>0</v>
      </c>
      <c r="G13" s="50">
        <f t="shared" si="2"/>
        <v>0</v>
      </c>
      <c r="H13" s="50">
        <f t="shared" si="2"/>
        <v>0</v>
      </c>
    </row>
    <row r="14" spans="1:9" x14ac:dyDescent="0.25">
      <c r="A14" s="87" t="s">
        <v>133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</row>
    <row r="15" spans="1:9" x14ac:dyDescent="0.25">
      <c r="A15" s="87" t="s">
        <v>134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</row>
    <row r="16" spans="1:9" ht="14.25" x14ac:dyDescent="0.45">
      <c r="A16" s="87" t="s">
        <v>135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</row>
    <row r="17" spans="1:8" ht="14.25" x14ac:dyDescent="0.45">
      <c r="A17" s="46"/>
      <c r="B17" s="4"/>
      <c r="C17" s="4"/>
      <c r="D17" s="4"/>
      <c r="E17" s="4"/>
      <c r="F17" s="4"/>
      <c r="G17" s="4"/>
      <c r="H17" s="4"/>
    </row>
    <row r="18" spans="1:8" x14ac:dyDescent="0.25">
      <c r="A18" s="85" t="s">
        <v>136</v>
      </c>
      <c r="B18" s="123">
        <v>4043970.42</v>
      </c>
      <c r="C18" s="109"/>
      <c r="D18" s="109"/>
      <c r="E18" s="109"/>
      <c r="F18" s="123">
        <v>4214702.7699999996</v>
      </c>
      <c r="G18" s="109"/>
      <c r="H18" s="109"/>
    </row>
    <row r="19" spans="1:8" ht="14.25" x14ac:dyDescent="0.45">
      <c r="A19" s="46"/>
      <c r="B19" s="4"/>
      <c r="C19" s="4"/>
      <c r="D19" s="4"/>
      <c r="E19" s="4"/>
      <c r="F19" s="4"/>
      <c r="G19" s="4"/>
      <c r="H19" s="4"/>
    </row>
    <row r="20" spans="1:8" x14ac:dyDescent="0.25">
      <c r="A20" s="85" t="s">
        <v>137</v>
      </c>
      <c r="B20" s="123">
        <f>B8+B18</f>
        <v>4043970.42</v>
      </c>
      <c r="C20" s="51">
        <f t="shared" ref="C20:H20" si="3">C8+C18</f>
        <v>0</v>
      </c>
      <c r="D20" s="51">
        <f t="shared" si="3"/>
        <v>0</v>
      </c>
      <c r="E20" s="51">
        <f t="shared" si="3"/>
        <v>0</v>
      </c>
      <c r="F20" s="51">
        <f t="shared" si="3"/>
        <v>4214702.7699999996</v>
      </c>
      <c r="G20" s="51">
        <f t="shared" si="3"/>
        <v>0</v>
      </c>
      <c r="H20" s="51">
        <f t="shared" si="3"/>
        <v>0</v>
      </c>
    </row>
    <row r="21" spans="1:8" ht="14.25" x14ac:dyDescent="0.45">
      <c r="A21" s="46"/>
      <c r="B21" s="46"/>
      <c r="C21" s="46"/>
      <c r="D21" s="46"/>
      <c r="E21" s="46"/>
      <c r="F21" s="46"/>
      <c r="G21" s="46"/>
      <c r="H21" s="46"/>
    </row>
    <row r="22" spans="1:8" ht="17.25" x14ac:dyDescent="0.25">
      <c r="A22" s="85" t="s">
        <v>3296</v>
      </c>
      <c r="B22" s="51">
        <f>SUM(B23:DEUDA_CONT_FIN_01)</f>
        <v>0</v>
      </c>
      <c r="C22" s="51">
        <f>SUM(C23:DEUDA_CONT_FIN_02)</f>
        <v>0</v>
      </c>
      <c r="D22" s="51">
        <f>SUM(D23:DEUDA_CONT_FIN_03)</f>
        <v>0</v>
      </c>
      <c r="E22" s="51">
        <f>SUM(E23:DEUDA_CONT_FIN_04)</f>
        <v>0</v>
      </c>
      <c r="F22" s="51">
        <f>SUM(F23:DEUDA_CONT_FIN_05)</f>
        <v>0</v>
      </c>
      <c r="G22" s="51">
        <f>SUM(G23:DEUDA_CONT_FIN_06)</f>
        <v>0</v>
      </c>
      <c r="H22" s="51">
        <f>SUM(H23:DEUDA_CONT_FIN_07)</f>
        <v>0</v>
      </c>
    </row>
    <row r="23" spans="1:8" s="18" customFormat="1" x14ac:dyDescent="0.25">
      <c r="A23" s="88" t="s">
        <v>442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</row>
    <row r="24" spans="1:8" s="18" customFormat="1" x14ac:dyDescent="0.25">
      <c r="A24" s="88" t="s">
        <v>443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</row>
    <row r="25" spans="1:8" s="18" customFormat="1" x14ac:dyDescent="0.25">
      <c r="A25" s="88" t="s">
        <v>444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</row>
    <row r="26" spans="1:8" x14ac:dyDescent="0.25">
      <c r="A26" s="64" t="s">
        <v>686</v>
      </c>
      <c r="B26" s="46"/>
      <c r="C26" s="46"/>
      <c r="D26" s="46"/>
      <c r="E26" s="46"/>
      <c r="F26" s="46"/>
      <c r="G26" s="46"/>
      <c r="H26" s="46"/>
    </row>
    <row r="27" spans="1:8" ht="17.25" x14ac:dyDescent="0.25">
      <c r="A27" s="85" t="s">
        <v>3297</v>
      </c>
      <c r="B27" s="51">
        <f>SUM(B28:VALOR_INS_BCC_FIN_01)</f>
        <v>0</v>
      </c>
      <c r="C27" s="51">
        <f>SUM(C28:VALOR_INS_BCC_FIN_02)</f>
        <v>0</v>
      </c>
      <c r="D27" s="51">
        <f>SUM(D28:VALOR_INS_BCC_FIN_03)</f>
        <v>0</v>
      </c>
      <c r="E27" s="51">
        <f>SUM(E28:VALOR_INS_BCC_FIN_04)</f>
        <v>0</v>
      </c>
      <c r="F27" s="51">
        <f>SUM(F28:VALOR_INS_BCC_FIN_05)</f>
        <v>0</v>
      </c>
      <c r="G27" s="51">
        <f>SUM(G28:VALOR_INS_BCC_FIN_06)</f>
        <v>0</v>
      </c>
      <c r="H27" s="51">
        <f>SUM(H28:VALOR_INS_BCC_FIN_07)</f>
        <v>0</v>
      </c>
    </row>
    <row r="28" spans="1:8" s="18" customFormat="1" x14ac:dyDescent="0.25">
      <c r="A28" s="88" t="s">
        <v>445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</row>
    <row r="29" spans="1:8" s="18" customFormat="1" x14ac:dyDescent="0.25">
      <c r="A29" s="88" t="s">
        <v>446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</row>
    <row r="30" spans="1:8" s="18" customFormat="1" x14ac:dyDescent="0.25">
      <c r="A30" s="88" t="s">
        <v>447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</row>
    <row r="31" spans="1:8" x14ac:dyDescent="0.25">
      <c r="A31" s="89" t="s">
        <v>686</v>
      </c>
      <c r="B31" s="5"/>
      <c r="C31" s="5"/>
      <c r="D31" s="5"/>
      <c r="E31" s="5"/>
      <c r="F31" s="5"/>
      <c r="G31" s="5"/>
      <c r="H31" s="5"/>
    </row>
    <row r="32" spans="1:8" ht="17.25" customHeight="1" x14ac:dyDescent="0.25">
      <c r="A32" s="74"/>
    </row>
    <row r="33" spans="1:8" ht="12" customHeight="1" x14ac:dyDescent="0.25">
      <c r="A33" s="138" t="s">
        <v>3300</v>
      </c>
      <c r="B33" s="138"/>
      <c r="C33" s="138"/>
      <c r="D33" s="138"/>
      <c r="E33" s="138"/>
      <c r="F33" s="138"/>
      <c r="G33" s="138"/>
      <c r="H33" s="138"/>
    </row>
    <row r="34" spans="1:8" ht="12" customHeight="1" x14ac:dyDescent="0.25">
      <c r="A34" s="138"/>
      <c r="B34" s="138"/>
      <c r="C34" s="138"/>
      <c r="D34" s="138"/>
      <c r="E34" s="138"/>
      <c r="F34" s="138"/>
      <c r="G34" s="138"/>
      <c r="H34" s="138"/>
    </row>
    <row r="35" spans="1:8" ht="12" customHeight="1" x14ac:dyDescent="0.25">
      <c r="A35" s="138"/>
      <c r="B35" s="138"/>
      <c r="C35" s="138"/>
      <c r="D35" s="138"/>
      <c r="E35" s="138"/>
      <c r="F35" s="138"/>
      <c r="G35" s="138"/>
      <c r="H35" s="138"/>
    </row>
    <row r="36" spans="1:8" ht="12" customHeight="1" x14ac:dyDescent="0.25">
      <c r="A36" s="138"/>
      <c r="B36" s="138"/>
      <c r="C36" s="138"/>
      <c r="D36" s="138"/>
      <c r="E36" s="138"/>
      <c r="F36" s="138"/>
      <c r="G36" s="138"/>
      <c r="H36" s="138"/>
    </row>
    <row r="37" spans="1:8" ht="12" customHeight="1" x14ac:dyDescent="0.25">
      <c r="A37" s="138"/>
      <c r="B37" s="138"/>
      <c r="C37" s="138"/>
      <c r="D37" s="138"/>
      <c r="E37" s="138"/>
      <c r="F37" s="138"/>
      <c r="G37" s="138"/>
      <c r="H37" s="138"/>
    </row>
    <row r="38" spans="1:8" x14ac:dyDescent="0.25">
      <c r="A38" s="74"/>
    </row>
    <row r="39" spans="1:8" ht="30" x14ac:dyDescent="0.25">
      <c r="A39" s="83" t="s">
        <v>139</v>
      </c>
      <c r="B39" s="83" t="s">
        <v>142</v>
      </c>
      <c r="C39" s="83" t="s">
        <v>143</v>
      </c>
      <c r="D39" s="83" t="s">
        <v>144</v>
      </c>
      <c r="E39" s="83" t="s">
        <v>140</v>
      </c>
      <c r="F39" s="37" t="s">
        <v>145</v>
      </c>
    </row>
    <row r="40" spans="1:8" x14ac:dyDescent="0.25">
      <c r="A40" s="46"/>
      <c r="B40" s="4"/>
      <c r="C40" s="4"/>
      <c r="D40" s="4"/>
      <c r="E40" s="4"/>
      <c r="F40" s="4"/>
    </row>
    <row r="41" spans="1:8" x14ac:dyDescent="0.25">
      <c r="A41" s="85" t="s">
        <v>141</v>
      </c>
      <c r="B41" s="51">
        <f>SUM(B42:OB_CORTO_PLAZO_FIN_01)</f>
        <v>0</v>
      </c>
      <c r="C41" s="51">
        <f>SUM(C42:OB_CORTO_PLAZO_FIN_02)</f>
        <v>0</v>
      </c>
      <c r="D41" s="51">
        <f>SUM(D42:OB_CORTO_PLAZO_FIN_03)</f>
        <v>0</v>
      </c>
      <c r="E41" s="51">
        <f>SUM(E42:OB_CORTO_PLAZO_FIN_04)</f>
        <v>0</v>
      </c>
      <c r="F41" s="51">
        <f>SUM(F42:OB_CORTO_PLAZO_FIN_05)</f>
        <v>0</v>
      </c>
    </row>
    <row r="42" spans="1:8" s="18" customFormat="1" x14ac:dyDescent="0.25">
      <c r="A42" s="88" t="s">
        <v>448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</row>
    <row r="43" spans="1:8" s="18" customFormat="1" x14ac:dyDescent="0.25">
      <c r="A43" s="88" t="s">
        <v>449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</row>
    <row r="44" spans="1:8" s="18" customFormat="1" x14ac:dyDescent="0.25">
      <c r="A44" s="88" t="s">
        <v>450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</row>
    <row r="45" spans="1:8" x14ac:dyDescent="0.25">
      <c r="A45" s="14" t="s">
        <v>686</v>
      </c>
      <c r="B45" s="5"/>
      <c r="C45" s="5"/>
      <c r="D45" s="5"/>
      <c r="E45" s="5"/>
      <c r="F45" s="5"/>
    </row>
    <row r="46" spans="1:8" ht="14.25" hidden="1" x14ac:dyDescent="0.45"/>
    <row r="47" spans="1:8" x14ac:dyDescent="0.25"/>
  </sheetData>
  <sheetProtection algorithmName="SHA-512" hashValue="ZjkS+B1r6IV7P1COVEO4+kzdtwOrdw8+XpOb2eWwQvuJobLA75rf1c2m8M/6N38s+t3lPYC75z3ir1n3hB67gQ==" saltValue="aRueEbkul/hwW1e45Lfq3A==" spinCount="100000" sheet="1" objects="1" scenarios="1" insertRows="0" deleteRows="0"/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 xr:uid="{00000000-0002-0000-0500-000000000000}"/>
    <dataValidation type="decimal" allowBlank="1" showInputMessage="1" showErrorMessage="1" sqref="B8:H30" xr:uid="{00000000-0002-0000-0500-000001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V19"/>
  <sheetViews>
    <sheetView workbookViewId="0">
      <selection activeCell="U12" sqref="U12:V12"/>
    </sheetView>
  </sheetViews>
  <sheetFormatPr baseColWidth="10" defaultRowHeight="15" x14ac:dyDescent="0.25"/>
  <cols>
    <col min="2" max="14" width="3" customWidth="1"/>
    <col min="15" max="15" width="27.85546875" customWidth="1"/>
  </cols>
  <sheetData>
    <row r="1" spans="1:22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680</v>
      </c>
      <c r="Q1" t="s">
        <v>681</v>
      </c>
      <c r="R1" t="s">
        <v>682</v>
      </c>
      <c r="S1" t="s">
        <v>683</v>
      </c>
      <c r="T1" t="s">
        <v>684</v>
      </c>
      <c r="U1" t="s">
        <v>685</v>
      </c>
      <c r="V1" t="s">
        <v>687</v>
      </c>
    </row>
    <row r="2" spans="1:22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2,1,0,0,0,0,0</v>
      </c>
      <c r="B2">
        <v>2</v>
      </c>
      <c r="C2">
        <v>1</v>
      </c>
      <c r="I2" t="s">
        <v>668</v>
      </c>
      <c r="P2" s="13" t="s">
        <v>557</v>
      </c>
      <c r="Q2" s="13" t="s">
        <v>557</v>
      </c>
    </row>
    <row r="3" spans="1:22" x14ac:dyDescent="0.25">
      <c r="A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2,1,1,0,0,0,0</v>
      </c>
      <c r="B3">
        <v>2</v>
      </c>
      <c r="C3">
        <v>1</v>
      </c>
      <c r="D3">
        <v>1</v>
      </c>
      <c r="J3" t="s">
        <v>669</v>
      </c>
      <c r="P3" s="13">
        <f>'Formato 2'!B8</f>
        <v>0</v>
      </c>
      <c r="Q3" s="13">
        <f>'Formato 2'!C8</f>
        <v>0</v>
      </c>
      <c r="R3" s="13">
        <f>'Formato 2'!D8</f>
        <v>0</v>
      </c>
      <c r="S3" s="13">
        <f>'Formato 2'!E8</f>
        <v>0</v>
      </c>
      <c r="T3" s="13">
        <f>'Formato 2'!F8</f>
        <v>0</v>
      </c>
      <c r="U3" s="13">
        <f>'Formato 2'!G8</f>
        <v>0</v>
      </c>
      <c r="V3" s="13">
        <f>'Formato 2'!H8</f>
        <v>0</v>
      </c>
    </row>
    <row r="4" spans="1:22" ht="14.25" x14ac:dyDescent="0.45">
      <c r="A4" t="str">
        <f t="shared" si="0"/>
        <v>2,1,1,1,0,0,0</v>
      </c>
      <c r="B4">
        <v>2</v>
      </c>
      <c r="C4">
        <v>1</v>
      </c>
      <c r="D4">
        <v>1</v>
      </c>
      <c r="E4">
        <v>1</v>
      </c>
      <c r="K4" t="s">
        <v>670</v>
      </c>
      <c r="P4" s="13">
        <f>'Formato 2'!B9</f>
        <v>0</v>
      </c>
      <c r="Q4" s="13">
        <f>'Formato 2'!C9</f>
        <v>0</v>
      </c>
      <c r="R4" s="13">
        <f>'Formato 2'!D9</f>
        <v>0</v>
      </c>
      <c r="S4" s="13">
        <f>'Formato 2'!E9</f>
        <v>0</v>
      </c>
      <c r="T4" s="13">
        <f>'Formato 2'!F9</f>
        <v>0</v>
      </c>
      <c r="U4" s="13">
        <f>'Formato 2'!G9</f>
        <v>0</v>
      </c>
      <c r="V4" s="13">
        <f>'Formato 2'!H9</f>
        <v>0</v>
      </c>
    </row>
    <row r="5" spans="1:22" x14ac:dyDescent="0.25">
      <c r="A5" t="str">
        <f t="shared" si="0"/>
        <v>2,1,1,1,1,0,0</v>
      </c>
      <c r="B5">
        <v>2</v>
      </c>
      <c r="C5">
        <v>1</v>
      </c>
      <c r="D5">
        <v>1</v>
      </c>
      <c r="E5">
        <v>1</v>
      </c>
      <c r="F5">
        <v>1</v>
      </c>
      <c r="L5" t="s">
        <v>671</v>
      </c>
      <c r="P5" s="13">
        <f>'Formato 2'!B10</f>
        <v>0</v>
      </c>
      <c r="Q5" s="13">
        <f>'Formato 2'!C10</f>
        <v>0</v>
      </c>
      <c r="R5" s="13">
        <f>'Formato 2'!D10</f>
        <v>0</v>
      </c>
      <c r="S5" s="13">
        <f>'Formato 2'!E10</f>
        <v>0</v>
      </c>
      <c r="T5" s="13">
        <f>'Formato 2'!F10</f>
        <v>0</v>
      </c>
      <c r="U5" s="13">
        <f>'Formato 2'!G10</f>
        <v>0</v>
      </c>
      <c r="V5" s="13">
        <f>'Formato 2'!H10</f>
        <v>0</v>
      </c>
    </row>
    <row r="6" spans="1:22" x14ac:dyDescent="0.25">
      <c r="A6" t="str">
        <f t="shared" si="0"/>
        <v>2,1,1,1,2,0,0</v>
      </c>
      <c r="B6">
        <v>2</v>
      </c>
      <c r="C6">
        <v>1</v>
      </c>
      <c r="D6">
        <v>1</v>
      </c>
      <c r="E6">
        <v>1</v>
      </c>
      <c r="F6">
        <v>2</v>
      </c>
      <c r="L6" t="s">
        <v>672</v>
      </c>
      <c r="P6" s="13">
        <f>'Formato 2'!B11</f>
        <v>0</v>
      </c>
      <c r="Q6" s="13">
        <f>'Formato 2'!C11</f>
        <v>0</v>
      </c>
      <c r="R6" s="13">
        <f>'Formato 2'!D11</f>
        <v>0</v>
      </c>
      <c r="S6" s="13">
        <f>'Formato 2'!E11</f>
        <v>0</v>
      </c>
      <c r="T6" s="13">
        <f>'Formato 2'!F11</f>
        <v>0</v>
      </c>
      <c r="U6" s="13">
        <f>'Formato 2'!G11</f>
        <v>0</v>
      </c>
      <c r="V6" s="13">
        <f>'Formato 2'!H11</f>
        <v>0</v>
      </c>
    </row>
    <row r="7" spans="1:22" ht="14.25" x14ac:dyDescent="0.45">
      <c r="A7" t="str">
        <f t="shared" ref="A7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2,1,1,1,3,0,0</v>
      </c>
      <c r="B7">
        <v>2</v>
      </c>
      <c r="C7">
        <v>1</v>
      </c>
      <c r="D7">
        <v>1</v>
      </c>
      <c r="E7">
        <v>1</v>
      </c>
      <c r="F7">
        <v>3</v>
      </c>
      <c r="L7" t="s">
        <v>673</v>
      </c>
      <c r="P7" s="13">
        <f>'Formato 2'!B12</f>
        <v>0</v>
      </c>
      <c r="Q7" s="13">
        <f>'Formato 2'!C12</f>
        <v>0</v>
      </c>
      <c r="R7" s="13">
        <f>'Formato 2'!D12</f>
        <v>0</v>
      </c>
      <c r="S7" s="13">
        <f>'Formato 2'!E12</f>
        <v>0</v>
      </c>
      <c r="T7" s="13">
        <f>'Formato 2'!F12</f>
        <v>0</v>
      </c>
      <c r="U7" s="13">
        <f>'Formato 2'!G12</f>
        <v>0</v>
      </c>
      <c r="V7" s="13">
        <f>'Formato 2'!H12</f>
        <v>0</v>
      </c>
    </row>
    <row r="8" spans="1:22" ht="14.25" x14ac:dyDescent="0.45">
      <c r="A8" t="str">
        <f t="shared" ref="A8:A11" si="2">IF(LEN(CLEAN(B8))=0,"0",B8)&amp;","&amp;IF(LEN(CLEAN(C8))=0,"0",C8)&amp;","&amp;IF(LEN(CLEAN(D8))=0,"0",D8)&amp;","&amp;IF(LEN(CLEAN(E8))=0,"0",E8)&amp;","&amp;IF(LEN(CLEAN(F8))=0,"0",F8)&amp;","&amp;IF(LEN(CLEAN(G8))=0,"0",G8)&amp;","&amp;IF(LEN(CLEAN(H8))=0,"0",H8)</f>
        <v>2,1,1,2,0,0,0</v>
      </c>
      <c r="B8">
        <v>2</v>
      </c>
      <c r="C8">
        <v>1</v>
      </c>
      <c r="D8">
        <v>1</v>
      </c>
      <c r="E8">
        <v>2</v>
      </c>
      <c r="K8" t="s">
        <v>674</v>
      </c>
      <c r="P8" s="13">
        <f>'Formato 2'!B13</f>
        <v>0</v>
      </c>
      <c r="Q8" s="13">
        <f>'Formato 2'!C13</f>
        <v>0</v>
      </c>
      <c r="R8" s="13">
        <f>'Formato 2'!D13</f>
        <v>0</v>
      </c>
      <c r="S8" s="13">
        <f>'Formato 2'!E13</f>
        <v>0</v>
      </c>
      <c r="T8" s="13">
        <f>'Formato 2'!F13</f>
        <v>0</v>
      </c>
      <c r="U8" s="13">
        <f>'Formato 2'!G13</f>
        <v>0</v>
      </c>
      <c r="V8" s="13">
        <f>'Formato 2'!H13</f>
        <v>0</v>
      </c>
    </row>
    <row r="9" spans="1:22" x14ac:dyDescent="0.25">
      <c r="A9" t="str">
        <f t="shared" si="2"/>
        <v>2,1,1,2,1,0,0</v>
      </c>
      <c r="B9">
        <v>2</v>
      </c>
      <c r="C9">
        <v>1</v>
      </c>
      <c r="D9">
        <v>1</v>
      </c>
      <c r="E9">
        <v>2</v>
      </c>
      <c r="F9">
        <v>1</v>
      </c>
      <c r="L9" t="s">
        <v>671</v>
      </c>
      <c r="P9" s="13">
        <f>'Formato 2'!B14</f>
        <v>0</v>
      </c>
      <c r="Q9" s="13">
        <f>'Formato 2'!C14</f>
        <v>0</v>
      </c>
      <c r="R9" s="13">
        <f>'Formato 2'!D14</f>
        <v>0</v>
      </c>
      <c r="S9" s="13">
        <f>'Formato 2'!E14</f>
        <v>0</v>
      </c>
      <c r="T9" s="13">
        <f>'Formato 2'!F14</f>
        <v>0</v>
      </c>
      <c r="U9" s="13">
        <f>'Formato 2'!G14</f>
        <v>0</v>
      </c>
      <c r="V9" s="13">
        <f>'Formato 2'!H14</f>
        <v>0</v>
      </c>
    </row>
    <row r="10" spans="1:22" x14ac:dyDescent="0.25">
      <c r="A10" t="str">
        <f t="shared" si="2"/>
        <v>2,1,1,2,2,0,0</v>
      </c>
      <c r="B10">
        <v>2</v>
      </c>
      <c r="C10">
        <v>1</v>
      </c>
      <c r="D10">
        <v>1</v>
      </c>
      <c r="E10">
        <v>2</v>
      </c>
      <c r="F10">
        <v>2</v>
      </c>
      <c r="L10" t="s">
        <v>672</v>
      </c>
      <c r="P10" s="13">
        <f>'Formato 2'!B15</f>
        <v>0</v>
      </c>
      <c r="Q10" s="13">
        <f>'Formato 2'!C15</f>
        <v>0</v>
      </c>
      <c r="R10" s="13">
        <f>'Formato 2'!D15</f>
        <v>0</v>
      </c>
      <c r="S10" s="13">
        <f>'Formato 2'!E15</f>
        <v>0</v>
      </c>
      <c r="T10" s="13">
        <f>'Formato 2'!F15</f>
        <v>0</v>
      </c>
      <c r="U10" s="13">
        <f>'Formato 2'!G15</f>
        <v>0</v>
      </c>
      <c r="V10" s="13">
        <f>'Formato 2'!H15</f>
        <v>0</v>
      </c>
    </row>
    <row r="11" spans="1:22" ht="14.25" x14ac:dyDescent="0.45">
      <c r="A11" t="str">
        <f t="shared" si="2"/>
        <v>2,1,1,2,3,0,0</v>
      </c>
      <c r="B11">
        <v>2</v>
      </c>
      <c r="C11">
        <v>1</v>
      </c>
      <c r="D11">
        <v>1</v>
      </c>
      <c r="E11">
        <v>2</v>
      </c>
      <c r="F11">
        <v>3</v>
      </c>
      <c r="L11" t="s">
        <v>673</v>
      </c>
      <c r="P11" s="13">
        <f>'Formato 2'!B16</f>
        <v>0</v>
      </c>
      <c r="Q11" s="13">
        <f>'Formato 2'!C16</f>
        <v>0</v>
      </c>
      <c r="R11" s="13">
        <f>'Formato 2'!D16</f>
        <v>0</v>
      </c>
      <c r="S11" s="13">
        <f>'Formato 2'!E16</f>
        <v>0</v>
      </c>
      <c r="T11" s="13">
        <f>'Formato 2'!F16</f>
        <v>0</v>
      </c>
      <c r="U11" s="13">
        <f>'Formato 2'!G16</f>
        <v>0</v>
      </c>
      <c r="V11" s="13">
        <f>'Formato 2'!H16</f>
        <v>0</v>
      </c>
    </row>
    <row r="12" spans="1:22" ht="14.25" x14ac:dyDescent="0.45">
      <c r="A12" t="str">
        <f t="shared" ref="A12:A14" si="3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2,1,2,0,0,0,0</v>
      </c>
      <c r="B12">
        <v>2</v>
      </c>
      <c r="C12">
        <v>1</v>
      </c>
      <c r="D12">
        <v>2</v>
      </c>
      <c r="J12" t="s">
        <v>675</v>
      </c>
      <c r="P12" s="13">
        <f>'Formato 2'!B18</f>
        <v>4043970.42</v>
      </c>
      <c r="Q12" s="13"/>
      <c r="R12" s="13"/>
      <c r="S12" s="13"/>
      <c r="T12" s="13">
        <f>'Formato 2'!F18</f>
        <v>4214702.7699999996</v>
      </c>
      <c r="U12" s="13"/>
      <c r="V12" s="13"/>
    </row>
    <row r="13" spans="1:22" x14ac:dyDescent="0.25">
      <c r="A13" t="str">
        <f t="shared" si="3"/>
        <v>2,1,3,0,0,0,0</v>
      </c>
      <c r="B13">
        <v>2</v>
      </c>
      <c r="C13">
        <v>1</v>
      </c>
      <c r="D13">
        <v>3</v>
      </c>
      <c r="J13" t="s">
        <v>676</v>
      </c>
      <c r="P13" s="13">
        <f>'Formato 2'!B20</f>
        <v>4043970.42</v>
      </c>
      <c r="Q13" s="13">
        <f>'Formato 2'!C20</f>
        <v>0</v>
      </c>
      <c r="R13" s="13">
        <f>'Formato 2'!D20</f>
        <v>0</v>
      </c>
      <c r="S13" s="13">
        <f>'Formato 2'!E20</f>
        <v>0</v>
      </c>
      <c r="T13" s="13">
        <f>'Formato 2'!F20</f>
        <v>4214702.7699999996</v>
      </c>
      <c r="U13" s="13">
        <f>'Formato 2'!G20</f>
        <v>0</v>
      </c>
      <c r="V13" s="13">
        <f>'Formato 2'!H20</f>
        <v>0</v>
      </c>
    </row>
    <row r="14" spans="1:22" ht="14.25" x14ac:dyDescent="0.45">
      <c r="A14" t="str">
        <f t="shared" si="3"/>
        <v>2,1,4,0,0,0,0</v>
      </c>
      <c r="B14">
        <v>2</v>
      </c>
      <c r="C14">
        <v>1</v>
      </c>
      <c r="D14">
        <v>4</v>
      </c>
      <c r="J14" t="s">
        <v>677</v>
      </c>
      <c r="P14">
        <f>DEUDA_CONT_T1</f>
        <v>0</v>
      </c>
      <c r="Q14">
        <f>DEUDA_CONT_T2</f>
        <v>0</v>
      </c>
      <c r="R14">
        <f>DEUDA_CONT_T3</f>
        <v>0</v>
      </c>
      <c r="S14">
        <f>DEUDA_CONT_T4</f>
        <v>0</v>
      </c>
      <c r="T14">
        <f>DEUDA_CONT_T4</f>
        <v>0</v>
      </c>
      <c r="U14">
        <f>DEUDA_CONT_T6</f>
        <v>0</v>
      </c>
      <c r="V14">
        <f>DEUDA_CONT_T7</f>
        <v>0</v>
      </c>
    </row>
    <row r="15" spans="1:22" x14ac:dyDescent="0.25">
      <c r="A15" t="str">
        <f t="shared" ref="A15" si="4">IF(LEN(CLEAN(B15))=0,"0",B15)&amp;","&amp;IF(LEN(CLEAN(C15))=0,"0",C15)&amp;","&amp;IF(LEN(CLEAN(D15))=0,"0",D15)&amp;","&amp;IF(LEN(CLEAN(E15))=0,"0",E15)&amp;","&amp;IF(LEN(CLEAN(F15))=0,"0",F15)&amp;","&amp;IF(LEN(CLEAN(G15))=0,"0",G15)&amp;","&amp;IF(LEN(CLEAN(H15))=0,"0",H15)</f>
        <v>2,1,5,0,0,0,0</v>
      </c>
      <c r="B15">
        <v>2</v>
      </c>
      <c r="C15">
        <v>1</v>
      </c>
      <c r="D15">
        <v>5</v>
      </c>
      <c r="J15" t="s">
        <v>678</v>
      </c>
      <c r="P15">
        <f>VALOR_INS_BCC_T1</f>
        <v>0</v>
      </c>
      <c r="Q15">
        <f>VALOR_INS_BCC_T2</f>
        <v>0</v>
      </c>
      <c r="R15">
        <f>VALOR_INS_BCC_T3</f>
        <v>0</v>
      </c>
      <c r="S15">
        <f>VALOR_INS_BCC_T4</f>
        <v>0</v>
      </c>
      <c r="T15">
        <f>VALOR_INS_BCC_T5</f>
        <v>0</v>
      </c>
      <c r="U15">
        <f>VALOR_INS_BCC_T6</f>
        <v>0</v>
      </c>
      <c r="V15">
        <f>VALOR_INS_BCC_T7</f>
        <v>0</v>
      </c>
    </row>
    <row r="16" spans="1:22" ht="14.25" x14ac:dyDescent="0.45">
      <c r="A16" t="str">
        <f t="shared" ref="A16:A17" si="5">IF(LEN(CLEAN(B16))=0,"0",B16)&amp;","&amp;IF(LEN(CLEAN(C16))=0,"0",C16)&amp;","&amp;IF(LEN(CLEAN(D16))=0,"0",D16)&amp;","&amp;IF(LEN(CLEAN(E16))=0,"0",E16)&amp;","&amp;IF(LEN(CLEAN(F16))=0,"0",F16)&amp;","&amp;IF(LEN(CLEAN(G16))=0,"0",G16)&amp;","&amp;IF(LEN(CLEAN(H16))=0,"0",H16)</f>
        <v>2,2,0,0,0,0,0</v>
      </c>
      <c r="B16">
        <v>2</v>
      </c>
      <c r="C16">
        <v>2</v>
      </c>
      <c r="I16" t="s">
        <v>679</v>
      </c>
      <c r="P16" t="s">
        <v>688</v>
      </c>
      <c r="Q16" t="s">
        <v>689</v>
      </c>
      <c r="R16" t="s">
        <v>691</v>
      </c>
      <c r="S16" t="s">
        <v>690</v>
      </c>
      <c r="T16" t="s">
        <v>692</v>
      </c>
    </row>
    <row r="17" spans="1:20" ht="14.25" x14ac:dyDescent="0.45">
      <c r="A17" t="str">
        <f t="shared" si="5"/>
        <v>2,2,1,0,0,0,0</v>
      </c>
      <c r="B17">
        <v>2</v>
      </c>
      <c r="C17">
        <v>2</v>
      </c>
      <c r="D17">
        <v>1</v>
      </c>
      <c r="J17" t="s">
        <v>679</v>
      </c>
      <c r="P17">
        <f>OB_CORTO_PLAZO_T1</f>
        <v>0</v>
      </c>
      <c r="Q17">
        <f>OB_CORTO_PLAZO_T2</f>
        <v>0</v>
      </c>
      <c r="R17">
        <f>OB_CORTO_PLAZO_T3</f>
        <v>0</v>
      </c>
      <c r="S17">
        <f>OB_CORTO_PLAZO_T4</f>
        <v>0</v>
      </c>
      <c r="T17">
        <f>OB_CORTO_PLAZO_T5</f>
        <v>0</v>
      </c>
    </row>
    <row r="18" spans="1:20" ht="14.25" x14ac:dyDescent="0.45"/>
    <row r="19" spans="1:20" ht="14.25" x14ac:dyDescent="0.45"/>
  </sheetData>
  <sheetProtection algorithmName="SHA-512" hashValue="16504mydLq4wvHvv9kpFzyS/Dp5OiedQVCl15wBDUlHK6goxOMUHp4RK/Fe4n3NqHF+JTySgmbtxI+pGTR1FyA==" saltValue="zOTFmXiYWVzMDAFw+Ah+c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L21"/>
  <sheetViews>
    <sheetView showGridLines="0" zoomScale="73" zoomScaleNormal="73" workbookViewId="0">
      <selection activeCell="A4" sqref="A4:K4"/>
    </sheetView>
  </sheetViews>
  <sheetFormatPr baseColWidth="10" defaultColWidth="0" defaultRowHeight="15" zeroHeight="1" x14ac:dyDescent="0.25"/>
  <cols>
    <col min="1" max="1" width="76.28515625" customWidth="1"/>
    <col min="2" max="6" width="20.7109375" customWidth="1"/>
    <col min="7" max="11" width="25.7109375" customWidth="1"/>
    <col min="12" max="12" width="10.7109375" hidden="1" customWidth="1"/>
    <col min="13" max="16384" width="10.7109375" hidden="1"/>
  </cols>
  <sheetData>
    <row r="1" spans="1:12" s="75" customFormat="1" ht="37.5" customHeight="1" x14ac:dyDescent="0.25">
      <c r="A1" s="137" t="s">
        <v>543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90"/>
    </row>
    <row r="2" spans="1:12" ht="14.25" x14ac:dyDescent="0.45">
      <c r="A2" s="128" t="str">
        <f>ENTE_PUBLICO_A</f>
        <v>Patronato de Bomberos de León Gto, Gobierno del Estado de Guanajuato (a)</v>
      </c>
      <c r="B2" s="129"/>
      <c r="C2" s="129"/>
      <c r="D2" s="129"/>
      <c r="E2" s="129"/>
      <c r="F2" s="129"/>
      <c r="G2" s="129"/>
      <c r="H2" s="129"/>
      <c r="I2" s="129"/>
      <c r="J2" s="129"/>
      <c r="K2" s="130"/>
    </row>
    <row r="3" spans="1:12" x14ac:dyDescent="0.25">
      <c r="A3" s="131" t="s">
        <v>146</v>
      </c>
      <c r="B3" s="132"/>
      <c r="C3" s="132"/>
      <c r="D3" s="132"/>
      <c r="E3" s="132"/>
      <c r="F3" s="132"/>
      <c r="G3" s="132"/>
      <c r="H3" s="132"/>
      <c r="I3" s="132"/>
      <c r="J3" s="132"/>
      <c r="K3" s="133"/>
    </row>
    <row r="4" spans="1:12" ht="14.25" x14ac:dyDescent="0.45">
      <c r="A4" s="131" t="str">
        <f>TRIMESTRE</f>
        <v>Del 1 de enero al 30 de marzo de 2023 (b)</v>
      </c>
      <c r="B4" s="132"/>
      <c r="C4" s="132"/>
      <c r="D4" s="132"/>
      <c r="E4" s="132"/>
      <c r="F4" s="132"/>
      <c r="G4" s="132"/>
      <c r="H4" s="132"/>
      <c r="I4" s="132"/>
      <c r="J4" s="132"/>
      <c r="K4" s="133"/>
    </row>
    <row r="5" spans="1:12" ht="14.25" x14ac:dyDescent="0.45">
      <c r="A5" s="131" t="s">
        <v>118</v>
      </c>
      <c r="B5" s="132"/>
      <c r="C5" s="132"/>
      <c r="D5" s="132"/>
      <c r="E5" s="132"/>
      <c r="F5" s="132"/>
      <c r="G5" s="132"/>
      <c r="H5" s="132"/>
      <c r="I5" s="132"/>
      <c r="J5" s="132"/>
      <c r="K5" s="133"/>
    </row>
    <row r="6" spans="1:12" ht="75" x14ac:dyDescent="0.25">
      <c r="A6" s="37" t="s">
        <v>147</v>
      </c>
      <c r="B6" s="37" t="s">
        <v>148</v>
      </c>
      <c r="C6" s="37" t="s">
        <v>149</v>
      </c>
      <c r="D6" s="37" t="s">
        <v>150</v>
      </c>
      <c r="E6" s="37" t="s">
        <v>151</v>
      </c>
      <c r="F6" s="37" t="s">
        <v>152</v>
      </c>
      <c r="G6" s="37" t="s">
        <v>153</v>
      </c>
      <c r="H6" s="37" t="s">
        <v>154</v>
      </c>
      <c r="I6" s="108" t="str">
        <f>MONTO1</f>
        <v>Monto pagado de la inversión al 30 de marzo de 2023 (k)</v>
      </c>
      <c r="J6" s="108" t="str">
        <f>MONTO2</f>
        <v>Monto pagado de la inversión actualizado al 30 de marzo de 2023 (l)</v>
      </c>
      <c r="K6" s="108" t="str">
        <f>SALDO_PENDIENTE</f>
        <v>Saldo pendiente por pagar de la inversión al 30 de marzo de 2023 (m = g – l)</v>
      </c>
    </row>
    <row r="7" spans="1:12" ht="14.25" x14ac:dyDescent="0.45">
      <c r="A7" s="3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25">
      <c r="A8" s="31" t="s">
        <v>155</v>
      </c>
      <c r="B8" s="107"/>
      <c r="C8" s="107"/>
      <c r="D8" s="107"/>
      <c r="E8" s="51">
        <f>SUM(E9:APP_FIN_04)</f>
        <v>0</v>
      </c>
      <c r="F8" s="107"/>
      <c r="G8" s="51">
        <f>SUM(G9:APP_FIN_06)</f>
        <v>0</v>
      </c>
      <c r="H8" s="51">
        <f>SUM(H9:APP_FIN_07)</f>
        <v>0</v>
      </c>
      <c r="I8" s="51">
        <f>SUM(I9:APP_FIN_08)</f>
        <v>0</v>
      </c>
      <c r="J8" s="51">
        <f>SUM(J9:APP_FIN_09)</f>
        <v>0</v>
      </c>
      <c r="K8" s="51">
        <f>SUM(K9:APP_FIN_10)</f>
        <v>0</v>
      </c>
    </row>
    <row r="9" spans="1:12" s="18" customFormat="1" ht="14.25" x14ac:dyDescent="0.45">
      <c r="A9" s="93" t="s">
        <v>156</v>
      </c>
      <c r="B9" s="91"/>
      <c r="C9" s="91"/>
      <c r="D9" s="91"/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f>E9-J9</f>
        <v>0</v>
      </c>
    </row>
    <row r="10" spans="1:12" s="18" customFormat="1" ht="14.25" x14ac:dyDescent="0.45">
      <c r="A10" s="93" t="s">
        <v>157</v>
      </c>
      <c r="B10" s="91"/>
      <c r="C10" s="91"/>
      <c r="D10" s="91"/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f t="shared" ref="K10:K12" si="0">E10-J10</f>
        <v>0</v>
      </c>
    </row>
    <row r="11" spans="1:12" s="18" customFormat="1" ht="14.25" x14ac:dyDescent="0.45">
      <c r="A11" s="93" t="s">
        <v>158</v>
      </c>
      <c r="B11" s="91"/>
      <c r="C11" s="91"/>
      <c r="D11" s="91"/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f t="shared" si="0"/>
        <v>0</v>
      </c>
    </row>
    <row r="12" spans="1:12" s="18" customFormat="1" ht="14.25" x14ac:dyDescent="0.45">
      <c r="A12" s="93" t="s">
        <v>159</v>
      </c>
      <c r="B12" s="91"/>
      <c r="C12" s="91"/>
      <c r="D12" s="91"/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f t="shared" si="0"/>
        <v>0</v>
      </c>
    </row>
    <row r="13" spans="1:12" ht="14.25" x14ac:dyDescent="0.45">
      <c r="A13" s="94" t="s">
        <v>686</v>
      </c>
      <c r="B13" s="92"/>
      <c r="C13" s="92"/>
      <c r="D13" s="92"/>
      <c r="E13" s="46"/>
      <c r="F13" s="46"/>
      <c r="G13" s="46"/>
      <c r="H13" s="46"/>
      <c r="I13" s="46"/>
      <c r="J13" s="46"/>
      <c r="K13" s="46"/>
    </row>
    <row r="14" spans="1:12" ht="14.25" x14ac:dyDescent="0.45">
      <c r="A14" s="31" t="s">
        <v>160</v>
      </c>
      <c r="B14" s="107"/>
      <c r="C14" s="107"/>
      <c r="D14" s="107"/>
      <c r="E14" s="51">
        <f>SUM(E15:OTROS_FIN_04)</f>
        <v>0</v>
      </c>
      <c r="F14" s="107"/>
      <c r="G14" s="51">
        <f>SUM(G15:OTROS_FIN_06)</f>
        <v>0</v>
      </c>
      <c r="H14" s="51">
        <f>SUM(H15:OTROS_FIN_07)</f>
        <v>0</v>
      </c>
      <c r="I14" s="51">
        <f>SUM(I15:OTROS_FIN_08)</f>
        <v>0</v>
      </c>
      <c r="J14" s="51">
        <f>SUM(J15:OTROS_FIN_09)</f>
        <v>0</v>
      </c>
      <c r="K14" s="51">
        <f>SUM(K15:OTROS_FIN_10)</f>
        <v>0</v>
      </c>
    </row>
    <row r="15" spans="1:12" s="18" customFormat="1" ht="14.25" x14ac:dyDescent="0.45">
      <c r="A15" s="93" t="s">
        <v>161</v>
      </c>
      <c r="B15" s="91"/>
      <c r="C15" s="91"/>
      <c r="D15" s="91"/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f>E15-J15</f>
        <v>0</v>
      </c>
    </row>
    <row r="16" spans="1:12" s="18" customFormat="1" ht="14.25" x14ac:dyDescent="0.45">
      <c r="A16" s="93" t="s">
        <v>162</v>
      </c>
      <c r="B16" s="91"/>
      <c r="C16" s="91"/>
      <c r="D16" s="91"/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f t="shared" ref="K16:K18" si="1">E16-J16</f>
        <v>0</v>
      </c>
    </row>
    <row r="17" spans="1:11" s="18" customFormat="1" ht="14.25" x14ac:dyDescent="0.45">
      <c r="A17" s="93" t="s">
        <v>163</v>
      </c>
      <c r="B17" s="91"/>
      <c r="C17" s="91"/>
      <c r="D17" s="91"/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f t="shared" si="1"/>
        <v>0</v>
      </c>
    </row>
    <row r="18" spans="1:11" s="18" customFormat="1" ht="14.25" x14ac:dyDescent="0.45">
      <c r="A18" s="93" t="s">
        <v>164</v>
      </c>
      <c r="B18" s="91"/>
      <c r="C18" s="91"/>
      <c r="D18" s="91"/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f t="shared" si="1"/>
        <v>0</v>
      </c>
    </row>
    <row r="19" spans="1:11" ht="14.25" x14ac:dyDescent="0.45">
      <c r="A19" s="94" t="s">
        <v>686</v>
      </c>
      <c r="B19" s="92"/>
      <c r="C19" s="92"/>
      <c r="D19" s="92"/>
      <c r="E19" s="46"/>
      <c r="F19" s="46"/>
      <c r="G19" s="46"/>
      <c r="H19" s="46"/>
      <c r="I19" s="46"/>
      <c r="J19" s="46"/>
      <c r="K19" s="46"/>
    </row>
    <row r="20" spans="1:11" x14ac:dyDescent="0.25">
      <c r="A20" s="31" t="s">
        <v>165</v>
      </c>
      <c r="B20" s="107"/>
      <c r="C20" s="107"/>
      <c r="D20" s="107"/>
      <c r="E20" s="51">
        <f>APP_T4+OTROS_T4</f>
        <v>0</v>
      </c>
      <c r="F20" s="107"/>
      <c r="G20" s="51">
        <f>APP_T6+OTROS_T6</f>
        <v>0</v>
      </c>
      <c r="H20" s="51">
        <f>APP_T7+OTROS_T7</f>
        <v>0</v>
      </c>
      <c r="I20" s="51">
        <f>APP_T8+OTROS_T8</f>
        <v>0</v>
      </c>
      <c r="J20" s="51">
        <f>APP_T9+OTROS_T9</f>
        <v>0</v>
      </c>
      <c r="K20" s="51">
        <f>APP_T10+OTROS_T10</f>
        <v>0</v>
      </c>
    </row>
    <row r="21" spans="1:11" x14ac:dyDescent="0.25">
      <c r="A21" s="49"/>
      <c r="B21" s="5"/>
      <c r="C21" s="5"/>
      <c r="D21" s="5"/>
      <c r="E21" s="5"/>
      <c r="F21" s="5"/>
      <c r="G21" s="5"/>
      <c r="H21" s="5"/>
      <c r="I21" s="5"/>
      <c r="J21" s="5"/>
      <c r="K21" s="5"/>
    </row>
  </sheetData>
  <sheetProtection password="DFCF" sheet="1" objects="1" scenarios="1" insertRows="0" deleteRows="0"/>
  <mergeCells count="5">
    <mergeCell ref="A2:K2"/>
    <mergeCell ref="A3:K3"/>
    <mergeCell ref="A4:K4"/>
    <mergeCell ref="A5:K5"/>
    <mergeCell ref="A1:K1"/>
  </mergeCells>
  <dataValidations count="5">
    <dataValidation allowBlank="1" showInputMessage="1" showErrorMessage="1" prompt="Monto pagado de la inversión al XX de XXXX de 20XN (k)" sqref="I6" xr:uid="{00000000-0002-0000-0700-000000000000}"/>
    <dataValidation allowBlank="1" showInputMessage="1" showErrorMessage="1" prompt="Monto pagado de la inversión actualizado al XX de XXXX de 20XN (k)" sqref="J6" xr:uid="{00000000-0002-0000-0700-000001000000}"/>
    <dataValidation allowBlank="1" showInputMessage="1" showErrorMessage="1" prompt="Saldo pendiente por pagar de la inversión al XX de XXXX de 20XN (m = g - l)" sqref="K6" xr:uid="{00000000-0002-0000-0700-000002000000}"/>
    <dataValidation type="decimal" allowBlank="1" showInputMessage="1" showErrorMessage="1" sqref="E8:K20" xr:uid="{00000000-0002-0000-0700-000003000000}">
      <formula1>-1.79769313486231E+100</formula1>
      <formula2>1.79769313486231E+100</formula2>
    </dataValidation>
    <dataValidation type="date" operator="greaterThanOrEqual" allowBlank="1" showInputMessage="1" showErrorMessage="1" sqref="B9:D12 B15:D18" xr:uid="{00000000-0002-0000-0700-000004000000}">
      <formula1>36526</formula1>
    </dataValidation>
  </dataValidations>
  <pageMargins left="0.70866141732283472" right="0.70866141732283472" top="0.74803149606299213" bottom="0.74803149606299213" header="0.31496062992125984" footer="0.31496062992125984"/>
  <pageSetup scale="3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/>
  <dimension ref="A1:Y5"/>
  <sheetViews>
    <sheetView workbookViewId="0">
      <selection activeCell="O12" sqref="O12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27.85546875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697</v>
      </c>
      <c r="Q1" t="s">
        <v>698</v>
      </c>
      <c r="R1" t="s">
        <v>699</v>
      </c>
      <c r="S1" t="s">
        <v>700</v>
      </c>
      <c r="T1" t="s">
        <v>689</v>
      </c>
      <c r="U1" t="s">
        <v>701</v>
      </c>
      <c r="V1" t="s">
        <v>702</v>
      </c>
      <c r="W1" t="s">
        <v>703</v>
      </c>
      <c r="X1" t="s">
        <v>704</v>
      </c>
      <c r="Y1" t="s">
        <v>705</v>
      </c>
    </row>
    <row r="2" spans="1:25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3,1,0,0,0,0,0</v>
      </c>
      <c r="B2">
        <v>3</v>
      </c>
      <c r="C2">
        <v>1</v>
      </c>
      <c r="I2" t="s">
        <v>693</v>
      </c>
      <c r="P2" s="13" t="s">
        <v>557</v>
      </c>
      <c r="Q2" s="13" t="s">
        <v>557</v>
      </c>
    </row>
    <row r="3" spans="1:25" x14ac:dyDescent="0.25">
      <c r="A3" t="str">
        <f t="shared" ref="A3:A5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3,1,1,0,0,0,0</v>
      </c>
      <c r="B3">
        <v>3</v>
      </c>
      <c r="C3">
        <v>1</v>
      </c>
      <c r="D3">
        <v>1</v>
      </c>
      <c r="J3" t="s">
        <v>694</v>
      </c>
      <c r="P3" s="13"/>
      <c r="Q3" s="13"/>
      <c r="R3" s="13"/>
      <c r="S3" s="13">
        <f>APP_T4</f>
        <v>0</v>
      </c>
      <c r="T3" s="13"/>
      <c r="U3" s="13">
        <f>APP_T6</f>
        <v>0</v>
      </c>
      <c r="V3" s="13">
        <f>APP_T7</f>
        <v>0</v>
      </c>
      <c r="W3">
        <f>APP_T8</f>
        <v>0</v>
      </c>
      <c r="X3">
        <f>APP_T9</f>
        <v>0</v>
      </c>
      <c r="Y3">
        <f>APP_T10</f>
        <v>0</v>
      </c>
    </row>
    <row r="4" spans="1:25" ht="14.25" x14ac:dyDescent="0.45">
      <c r="A4" t="str">
        <f t="shared" si="0"/>
        <v>3,1,2,1,1,0,0</v>
      </c>
      <c r="B4">
        <v>3</v>
      </c>
      <c r="C4">
        <v>1</v>
      </c>
      <c r="D4">
        <v>2</v>
      </c>
      <c r="E4">
        <v>1</v>
      </c>
      <c r="F4">
        <v>1</v>
      </c>
      <c r="J4" t="s">
        <v>695</v>
      </c>
      <c r="P4" s="13"/>
      <c r="Q4" s="13"/>
      <c r="R4" s="13"/>
      <c r="S4" s="13">
        <f>OTROS_T4</f>
        <v>0</v>
      </c>
      <c r="T4" s="13"/>
      <c r="U4" s="13">
        <f>OTROS_T6</f>
        <v>0</v>
      </c>
      <c r="V4" s="13">
        <f>OTROS_T7</f>
        <v>0</v>
      </c>
      <c r="W4">
        <f>OTROS_T8</f>
        <v>0</v>
      </c>
      <c r="X4">
        <f>OTROS_T9</f>
        <v>0</v>
      </c>
      <c r="Y4">
        <f>OTROS_T10</f>
        <v>0</v>
      </c>
    </row>
    <row r="5" spans="1:25" ht="14.25" x14ac:dyDescent="0.45">
      <c r="A5" t="str">
        <f t="shared" si="0"/>
        <v>3,1,3,0,0,0,0</v>
      </c>
      <c r="B5">
        <v>3</v>
      </c>
      <c r="C5">
        <v>1</v>
      </c>
      <c r="D5">
        <v>3</v>
      </c>
      <c r="J5" t="s">
        <v>696</v>
      </c>
      <c r="P5" s="13"/>
      <c r="Q5" s="13"/>
      <c r="R5" s="13"/>
      <c r="S5" s="13">
        <f>TOTAL_ODF_T4</f>
        <v>0</v>
      </c>
      <c r="T5" s="13"/>
      <c r="U5" s="13">
        <f>TOTAL_ODF_T6</f>
        <v>0</v>
      </c>
      <c r="V5" s="13">
        <f>TOTAL_ODF_T7</f>
        <v>0</v>
      </c>
      <c r="W5" s="13">
        <f>TOTAL_ODF_T8</f>
        <v>0</v>
      </c>
      <c r="X5" s="13">
        <f>TOTAL_ODF_T9</f>
        <v>0</v>
      </c>
      <c r="Y5" s="13">
        <f>TOTAL_ODF_T10</f>
        <v>0</v>
      </c>
    </row>
  </sheetData>
  <sheetProtection algorithmName="SHA-512" hashValue="Vz/jb0L898ZgdCYagyXSETKG2eJ2r6Jt9lIqewMwK1C53N4m58gkXdKOCF8ZNNNmqipM4Bt7Po9f/cRehQnRzA==" saltValue="w1f3w2jRSaBja2fGLfK9l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199</vt:i4>
      </vt:variant>
    </vt:vector>
  </HeadingPairs>
  <TitlesOfParts>
    <vt:vector size="230" baseType="lpstr">
      <vt:lpstr>Datos Generales</vt:lpstr>
      <vt:lpstr>Info General</vt:lpstr>
      <vt:lpstr>datos</vt:lpstr>
      <vt:lpstr>Formato 1</vt:lpstr>
      <vt:lpstr>F01</vt:lpstr>
      <vt:lpstr>Formato 2</vt:lpstr>
      <vt:lpstr>F02</vt:lpstr>
      <vt:lpstr>Formato 3</vt:lpstr>
      <vt:lpstr>F03</vt:lpstr>
      <vt:lpstr>Formato 4</vt:lpstr>
      <vt:lpstr>F04</vt:lpstr>
      <vt:lpstr>Formato 5</vt:lpstr>
      <vt:lpstr>F05</vt:lpstr>
      <vt:lpstr>Formato 6 a)</vt:lpstr>
      <vt:lpstr>F06a</vt:lpstr>
      <vt:lpstr>Formato 6 b)</vt:lpstr>
      <vt:lpstr>F06b</vt:lpstr>
      <vt:lpstr>Formato 6 c)</vt:lpstr>
      <vt:lpstr>F06c</vt:lpstr>
      <vt:lpstr>Formato 6 d)</vt:lpstr>
      <vt:lpstr>F06d</vt:lpstr>
      <vt:lpstr>Formato 7 a)</vt:lpstr>
      <vt:lpstr>F07a</vt:lpstr>
      <vt:lpstr>Formato 7 b)</vt:lpstr>
      <vt:lpstr>F07b</vt:lpstr>
      <vt:lpstr>Formato 7 c)</vt:lpstr>
      <vt:lpstr>F07c</vt:lpstr>
      <vt:lpstr>Formato 7 d)</vt:lpstr>
      <vt:lpstr>F07d</vt:lpstr>
      <vt:lpstr>Formato 8</vt:lpstr>
      <vt:lpstr>F08</vt:lpstr>
      <vt:lpstr>ACTIVO</vt:lpstr>
      <vt:lpstr>ACTIVO_CIRCULANTE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APP</vt:lpstr>
      <vt:lpstr>APP_FIN</vt:lpstr>
      <vt:lpstr>APP_FIN_01</vt:lpstr>
      <vt:lpstr>APP_FIN_02</vt:lpstr>
      <vt:lpstr>APP_FIN_03</vt:lpstr>
      <vt:lpstr>APP_FIN_04</vt:lpstr>
      <vt:lpstr>APP_FIN_05</vt:lpstr>
      <vt:lpstr>APP_FIN_06</vt:lpstr>
      <vt:lpstr>APP_FIN_07</vt:lpstr>
      <vt:lpstr>APP_FIN_08</vt:lpstr>
      <vt:lpstr>APP_FIN_09</vt:lpstr>
      <vt:lpstr>APP_FIN_10</vt:lpstr>
      <vt:lpstr>APP_T1</vt:lpstr>
      <vt:lpstr>APP_T10</vt:lpstr>
      <vt:lpstr>APP_T2</vt:lpstr>
      <vt:lpstr>APP_T3</vt:lpstr>
      <vt:lpstr>APP_T4</vt:lpstr>
      <vt:lpstr>APP_T5</vt:lpstr>
      <vt:lpstr>APP_T6</vt:lpstr>
      <vt:lpstr>APP_T7</vt:lpstr>
      <vt:lpstr>APP_T8</vt:lpstr>
      <vt:lpstr>APP_T9</vt:lpstr>
      <vt:lpstr>DEUDA_CONT</vt:lpstr>
      <vt:lpstr>DEUDA_CONT_FIN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DEUDA_CONT_T1</vt:lpstr>
      <vt:lpstr>DEUDA_CONT_T2</vt:lpstr>
      <vt:lpstr>DEUDA_CONT_T3</vt:lpstr>
      <vt:lpstr>DEUDA_CONT_T4</vt:lpstr>
      <vt:lpstr>DEUDA_CONT_T5</vt:lpstr>
      <vt:lpstr>DEUDA_CONT_T6</vt:lpstr>
      <vt:lpstr>DEUDA_CONT_T7</vt:lpstr>
      <vt:lpstr>DEUDA_CONT_V1</vt:lpstr>
      <vt:lpstr>DEUDA_CONT_V2</vt:lpstr>
      <vt:lpstr>DEUDA_CONT_V3</vt:lpstr>
      <vt:lpstr>DEUDA_CONT_V4</vt:lpstr>
      <vt:lpstr>DEUDA_CONT_V5</vt:lpstr>
      <vt:lpstr>DEUDA_CONT_V6</vt:lpstr>
      <vt:lpstr>DEUDA_CONT_V7</vt:lpstr>
      <vt:lpstr>DEUDA_CONTINGENTE</vt:lpstr>
      <vt:lpstr>ENTE</vt:lpstr>
      <vt:lpstr>ENTE_PUBLICO</vt:lpstr>
      <vt:lpstr>ENTE_PUBLICO_A</vt:lpstr>
      <vt:lpstr>ENTE_PUBLICO_F01</vt:lpstr>
      <vt:lpstr>ENTE_PUBLICO_F02</vt:lpstr>
      <vt:lpstr>ENTE_PUBLICO_F04</vt:lpstr>
      <vt:lpstr>ENTE_PUBLICO_F05</vt:lpstr>
      <vt:lpstr>ENTE_PUBLICO_F06A</vt:lpstr>
      <vt:lpstr>ENTE_PUBLICO_F06B</vt:lpstr>
      <vt:lpstr>ENTE_PUBLICO_F06C</vt:lpstr>
      <vt:lpstr>ENTE_PUBLICO_F06D</vt:lpstr>
      <vt:lpstr>ENTIDAD</vt:lpstr>
      <vt:lpstr>ENTIDAD_F07A</vt:lpstr>
      <vt:lpstr>ENTIDAD_F07B</vt:lpstr>
      <vt:lpstr>ENTIDAD_F07C</vt:lpstr>
      <vt:lpstr>ENTIDAD_F07D</vt:lpstr>
      <vt:lpstr>ENTIDAD_FEDERATIVA</vt:lpstr>
      <vt:lpstr>GASTO_E</vt:lpstr>
      <vt:lpstr>GASTO_E_FIN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</vt:lpstr>
      <vt:lpstr>GASTO_NE_FIN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  <vt:lpstr>MAX_VALUE</vt:lpstr>
      <vt:lpstr>MIN_VALUE</vt:lpstr>
      <vt:lpstr>MONTO1</vt:lpstr>
      <vt:lpstr>MONTO2</vt:lpstr>
      <vt:lpstr>MUNICIPIO</vt:lpstr>
      <vt:lpstr>OB_CORTO_PLAZO</vt:lpstr>
      <vt:lpstr>OB_CORTO_PLAZO_FIN</vt:lpstr>
      <vt:lpstr>OB_CORTO_PLAZO_FIN_01</vt:lpstr>
      <vt:lpstr>OB_CORTO_PLAZO_FIN_02</vt:lpstr>
      <vt:lpstr>OB_CORTO_PLAZO_FIN_03</vt:lpstr>
      <vt:lpstr>OB_CORTO_PLAZO_FIN_04</vt:lpstr>
      <vt:lpstr>OB_CORTO_PLAZO_FIN_05</vt:lpstr>
      <vt:lpstr>OB_CORTO_PLAZO_T1</vt:lpstr>
      <vt:lpstr>OB_CORTO_PLAZO_T2</vt:lpstr>
      <vt:lpstr>OB_CORTO_PLAZO_T3</vt:lpstr>
      <vt:lpstr>OB_CORTO_PLAZO_T4</vt:lpstr>
      <vt:lpstr>OB_CORTO_PLAZO_T5</vt:lpstr>
      <vt:lpstr>OTROS</vt:lpstr>
      <vt:lpstr>OTROS_FIN</vt:lpstr>
      <vt:lpstr>OTROS_FIN_01</vt:lpstr>
      <vt:lpstr>OTROS_FIN_02</vt:lpstr>
      <vt:lpstr>OTROS_FIN_03</vt:lpstr>
      <vt:lpstr>OTROS_FIN_04</vt:lpstr>
      <vt:lpstr>OTROS_FIN_05</vt:lpstr>
      <vt:lpstr>OTROS_FIN_06</vt:lpstr>
      <vt:lpstr>OTROS_FIN_07</vt:lpstr>
      <vt:lpstr>OTROS_FIN_08</vt:lpstr>
      <vt:lpstr>OTROS_FIN_09</vt:lpstr>
      <vt:lpstr>OTROS_FIN_10</vt:lpstr>
      <vt:lpstr>OTROS_T1</vt:lpstr>
      <vt:lpstr>OTROS_T10</vt:lpstr>
      <vt:lpstr>OTROS_T2</vt:lpstr>
      <vt:lpstr>OTROS_T3</vt:lpstr>
      <vt:lpstr>OTROS_T4</vt:lpstr>
      <vt:lpstr>OTROS_T5</vt:lpstr>
      <vt:lpstr>OTROS_T6</vt:lpstr>
      <vt:lpstr>OTROS_T7</vt:lpstr>
      <vt:lpstr>OTROS_T8</vt:lpstr>
      <vt:lpstr>OTROS_T9</vt:lpstr>
      <vt:lpstr>PERIODO</vt:lpstr>
      <vt:lpstr>PERIODO_ANT</vt:lpstr>
      <vt:lpstr>PERIODO_INFORME</vt:lpstr>
      <vt:lpstr>PERIODO_INFORME_F01</vt:lpstr>
      <vt:lpstr>PERIODO_INFORME_F02</vt:lpstr>
      <vt:lpstr>PERIODO_INFORME_F03</vt:lpstr>
      <vt:lpstr>PERIODO_INFORME_F04</vt:lpstr>
      <vt:lpstr>PERIODO_INFORME_F05</vt:lpstr>
      <vt:lpstr>PERIODO_INFORME_F06A</vt:lpstr>
      <vt:lpstr>PERIODO_INFORME_F06B</vt:lpstr>
      <vt:lpstr>PERIODO_INFORME_F06C</vt:lpstr>
      <vt:lpstr>PERIODO_INFORME_F06D</vt:lpstr>
      <vt:lpstr>PERIODO_INFORME_F2</vt:lpstr>
      <vt:lpstr>SALDO_ANT</vt:lpstr>
      <vt:lpstr>SALDO_PENDIENTE</vt:lpstr>
      <vt:lpstr>TOTAL_E_T1</vt:lpstr>
      <vt:lpstr>TOTAL_E_T2</vt:lpstr>
      <vt:lpstr>TOTAL_E_T3</vt:lpstr>
      <vt:lpstr>TOTAL_E_T4</vt:lpstr>
      <vt:lpstr>TOTAL_E_T5</vt:lpstr>
      <vt:lpstr>TOTAL_E_T6</vt:lpstr>
      <vt:lpstr>TOTAL_ODF</vt:lpstr>
      <vt:lpstr>TOTAL_ODF_T1</vt:lpstr>
      <vt:lpstr>TOTAL_ODF_T10</vt:lpstr>
      <vt:lpstr>TOTAL_ODF_T2</vt:lpstr>
      <vt:lpstr>TOTAL_ODF_T3</vt:lpstr>
      <vt:lpstr>TOTAL_ODF_T4</vt:lpstr>
      <vt:lpstr>TOTAL_ODF_T5</vt:lpstr>
      <vt:lpstr>TOTAL_ODF_T6</vt:lpstr>
      <vt:lpstr>TOTAL_ODF_T7</vt:lpstr>
      <vt:lpstr>TOTAL_ODF_T8</vt:lpstr>
      <vt:lpstr>TOTAL_ODF_T9</vt:lpstr>
      <vt:lpstr>TRIMESTRE</vt:lpstr>
      <vt:lpstr>ULTIMO</vt:lpstr>
      <vt:lpstr>ULTIMO_SALDO</vt:lpstr>
      <vt:lpstr>VALOR_INS_BCC</vt:lpstr>
      <vt:lpstr>VALOR_INS_BCC_FIN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  <vt:lpstr>VALOR_INS_BCC_T1</vt:lpstr>
      <vt:lpstr>VALOR_INS_BCC_T2</vt:lpstr>
      <vt:lpstr>VALOR_INS_BCC_T3</vt:lpstr>
      <vt:lpstr>VALOR_INS_BCC_T4</vt:lpstr>
      <vt:lpstr>VALOR_INS_BCC_T5</vt:lpstr>
      <vt:lpstr>VALOR_INS_BCC_T6</vt:lpstr>
      <vt:lpstr>VALOR_INS_BCC_T7</vt:lpstr>
      <vt:lpstr>VALOR_INS_BCC_V1</vt:lpstr>
      <vt:lpstr>VALOR_INS_BCC_V2</vt:lpstr>
      <vt:lpstr>VALOR_INSTRUMENTOS_BCC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Gracia Itzel Monterrubio Mercado</dc:creator>
  <cp:lastModifiedBy>CoordContabilidad</cp:lastModifiedBy>
  <cp:lastPrinted>2023-04-20T02:03:28Z</cp:lastPrinted>
  <dcterms:created xsi:type="dcterms:W3CDTF">2017-01-19T17:59:06Z</dcterms:created>
  <dcterms:modified xsi:type="dcterms:W3CDTF">2023-04-20T02:03:48Z</dcterms:modified>
</cp:coreProperties>
</file>